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Sheet1!$A$15:$M$71</definedName>
    <definedName name="_xlnm.Print_Area" localSheetId="0">Sheet1!$A$1:$L$73</definedName>
  </definedNames>
  <calcPr calcId="152511"/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2" i="1"/>
  <c r="J36" i="1"/>
  <c r="J37" i="1"/>
  <c r="J38" i="1"/>
  <c r="J39" i="1"/>
  <c r="J40" i="1"/>
  <c r="J43" i="1"/>
  <c r="J42" i="1"/>
  <c r="J44" i="1"/>
  <c r="J45" i="1"/>
  <c r="J46" i="1"/>
  <c r="J47" i="1"/>
  <c r="J48" i="1"/>
  <c r="J49" i="1"/>
  <c r="J51" i="1"/>
  <c r="J50" i="1"/>
  <c r="J52" i="1"/>
  <c r="J53" i="1"/>
  <c r="J54" i="1"/>
  <c r="J55" i="1"/>
  <c r="J56" i="1"/>
  <c r="J57" i="1"/>
  <c r="J59" i="1"/>
  <c r="J60" i="1"/>
  <c r="J62" i="1"/>
  <c r="J63" i="1"/>
  <c r="J64" i="1"/>
  <c r="J65" i="1"/>
  <c r="J66" i="1"/>
  <c r="J67" i="1"/>
  <c r="J68" i="1"/>
  <c r="J69" i="1"/>
  <c r="J70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2" i="1"/>
  <c r="I36" i="1"/>
  <c r="I37" i="1"/>
  <c r="I38" i="1"/>
  <c r="I39" i="1"/>
  <c r="I40" i="1"/>
  <c r="I43" i="1"/>
  <c r="I42" i="1"/>
  <c r="I44" i="1"/>
  <c r="I45" i="1"/>
  <c r="I46" i="1"/>
  <c r="I47" i="1"/>
  <c r="I48" i="1"/>
  <c r="I49" i="1"/>
  <c r="I51" i="1"/>
  <c r="I50" i="1"/>
  <c r="I52" i="1"/>
  <c r="I53" i="1"/>
  <c r="I54" i="1"/>
  <c r="I55" i="1"/>
  <c r="I56" i="1"/>
  <c r="I57" i="1"/>
  <c r="I59" i="1"/>
  <c r="I60" i="1"/>
  <c r="I62" i="1"/>
  <c r="I63" i="1"/>
  <c r="I64" i="1"/>
  <c r="I65" i="1"/>
  <c r="I66" i="1"/>
  <c r="I67" i="1"/>
  <c r="I68" i="1"/>
  <c r="I69" i="1"/>
  <c r="I70" i="1"/>
  <c r="I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2" i="1"/>
  <c r="G36" i="1"/>
  <c r="G37" i="1"/>
  <c r="G38" i="1"/>
  <c r="G39" i="1"/>
  <c r="G40" i="1"/>
  <c r="G43" i="1"/>
  <c r="G42" i="1"/>
  <c r="G44" i="1"/>
  <c r="G45" i="1"/>
  <c r="G46" i="1"/>
  <c r="G47" i="1"/>
  <c r="G48" i="1"/>
  <c r="G49" i="1"/>
  <c r="G51" i="1"/>
  <c r="G50" i="1"/>
  <c r="G52" i="1"/>
  <c r="G53" i="1"/>
  <c r="G54" i="1"/>
  <c r="G55" i="1"/>
  <c r="G56" i="1"/>
  <c r="G57" i="1"/>
  <c r="G59" i="1"/>
  <c r="G60" i="1"/>
  <c r="G62" i="1"/>
  <c r="G63" i="1"/>
  <c r="G64" i="1"/>
  <c r="G65" i="1"/>
  <c r="G66" i="1"/>
  <c r="G67" i="1"/>
  <c r="G68" i="1"/>
  <c r="G69" i="1"/>
  <c r="G70" i="1"/>
  <c r="G16" i="1"/>
  <c r="K8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D71" i="1" l="1"/>
  <c r="E71" i="1"/>
  <c r="F71" i="1"/>
  <c r="H71" i="1" l="1"/>
  <c r="K71" i="1"/>
  <c r="L70" i="1" s="1"/>
  <c r="L34" i="1" l="1"/>
  <c r="L60" i="1"/>
  <c r="L18" i="1"/>
  <c r="L22" i="1"/>
  <c r="L36" i="1"/>
  <c r="L63" i="1"/>
  <c r="L43" i="1"/>
  <c r="L54" i="1"/>
  <c r="L25" i="1"/>
  <c r="L37" i="1"/>
  <c r="L65" i="1"/>
  <c r="L20" i="1"/>
  <c r="L42" i="1"/>
  <c r="L61" i="1"/>
  <c r="L44" i="1"/>
  <c r="L29" i="1"/>
  <c r="L26" i="1"/>
  <c r="L52" i="1"/>
  <c r="L45" i="1"/>
  <c r="L23" i="1"/>
  <c r="L33" i="1"/>
  <c r="L28" i="1"/>
  <c r="L32" i="1"/>
  <c r="L35" i="1"/>
  <c r="L64" i="1"/>
  <c r="L68" i="1"/>
  <c r="L39" i="1"/>
  <c r="L40" i="1"/>
  <c r="L46" i="1"/>
  <c r="L38" i="1"/>
  <c r="L59" i="1"/>
  <c r="L27" i="1"/>
  <c r="L49" i="1"/>
  <c r="L16" i="1"/>
  <c r="L69" i="1"/>
  <c r="L17" i="1"/>
  <c r="L19" i="1"/>
  <c r="L56" i="1"/>
  <c r="L51" i="1"/>
  <c r="L47" i="1"/>
  <c r="L48" i="1"/>
  <c r="L41" i="1"/>
  <c r="L62" i="1"/>
  <c r="L30" i="1"/>
  <c r="L24" i="1"/>
  <c r="L57" i="1"/>
  <c r="L58" i="1"/>
  <c r="L67" i="1"/>
  <c r="L53" i="1"/>
  <c r="L31" i="1"/>
  <c r="L55" i="1"/>
  <c r="L50" i="1"/>
  <c r="L21" i="1"/>
  <c r="L66" i="1"/>
  <c r="L71" i="1" l="1"/>
</calcChain>
</file>

<file path=xl/sharedStrings.xml><?xml version="1.0" encoding="utf-8"?>
<sst xmlns="http://schemas.openxmlformats.org/spreadsheetml/2006/main" count="224" uniqueCount="130">
  <si>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</si>
  <si>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</si>
  <si>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</si>
  <si>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</si>
  <si>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</si>
  <si>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</si>
  <si>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</si>
  <si>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</si>
  <si>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</si>
  <si>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</si>
  <si>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</si>
  <si>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</si>
  <si>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</si>
  <si>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</si>
  <si>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</si>
  <si>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</si>
  <si>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</si>
  <si>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</si>
  <si>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</si>
  <si>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</si>
  <si>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</si>
  <si>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</si>
  <si>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</si>
  <si>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</si>
  <si>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</si>
  <si>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</si>
  <si>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</si>
  <si>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</si>
  <si>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</si>
  <si>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</si>
  <si>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</si>
  <si>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</si>
  <si>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</si>
  <si>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</si>
  <si>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</si>
  <si>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</si>
  <si>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</si>
  <si>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</si>
  <si>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</si>
  <si>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</si>
  <si>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</si>
  <si>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</si>
  <si>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</si>
  <si>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</si>
  <si>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</si>
  <si>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</si>
  <si>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</si>
  <si>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</si>
  <si>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</si>
  <si>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</si>
  <si>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</si>
  <si>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</si>
  <si>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</si>
  <si>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</si>
  <si>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</si>
  <si>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</si>
  <si>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</si>
  <si>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</si>
  <si>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</si>
  <si>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</si>
  <si>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</si>
  <si>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</si>
  <si>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</si>
  <si>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</si>
  <si>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</si>
  <si>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</si>
  <si>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</si>
  <si>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</si>
  <si>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</si>
  <si>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</si>
  <si>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</si>
  <si>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</si>
  <si>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</si>
  <si>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</si>
  <si>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</si>
  <si>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</si>
  <si>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</si>
  <si>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</si>
  <si>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</si>
  <si>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</si>
  <si>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</si>
  <si>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</si>
  <si>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</si>
  <si>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</si>
  <si>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</si>
  <si>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</si>
  <si>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</si>
  <si>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</si>
  <si>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</si>
  <si>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</si>
  <si>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</si>
  <si>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</si>
  <si>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</si>
  <si>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</si>
  <si>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</si>
  <si>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</si>
  <si>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</si>
  <si>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</si>
  <si>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</si>
  <si>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</si>
  <si>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</si>
  <si>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</si>
  <si>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</si>
  <si>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</si>
  <si>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</si>
  <si>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</si>
  <si>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</si>
  <si>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</si>
  <si>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</si>
  <si>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</si>
  <si>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</si>
  <si>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</si>
  <si>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</si>
  <si>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</si>
  <si>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</si>
  <si>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</si>
  <si>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</si>
  <si>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</si>
  <si>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</si>
  <si>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</si>
  <si>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2022 оны арилжааны нийт дүн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</si>
  <si>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</si>
  <si>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</si>
  <si>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</si>
  <si>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</si>
  <si>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</si>
  <si>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</si>
  <si>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</si>
  <si>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</si>
  <si>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11-р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</si>
</sst>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12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5575387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Desktop\Mnth2022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ALTN</v>
          </cell>
          <cell r="C7" t="str">
            <v>Алтан хоромсог ХХК</v>
          </cell>
          <cell r="D7">
            <v>1324</v>
          </cell>
          <cell r="E7">
            <v>236635.29</v>
          </cell>
          <cell r="F7">
            <v>17202</v>
          </cell>
          <cell r="G7">
            <v>7944227.3099999996</v>
          </cell>
          <cell r="H7">
            <v>8180862.5999999996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18526</v>
          </cell>
          <cell r="O7">
            <v>8180862.5999999996</v>
          </cell>
        </row>
        <row r="8">
          <cell r="B8" t="str">
            <v>ARD</v>
          </cell>
          <cell r="C8" t="str">
            <v>Өлзий энд КО капитал ХХК</v>
          </cell>
          <cell r="D8">
            <v>322365</v>
          </cell>
          <cell r="E8">
            <v>150699623.84</v>
          </cell>
          <cell r="F8">
            <v>3513279</v>
          </cell>
          <cell r="G8">
            <v>320210686.66000003</v>
          </cell>
          <cell r="H8">
            <v>470910310.5</v>
          </cell>
          <cell r="I8">
            <v>3000</v>
          </cell>
          <cell r="J8">
            <v>300000000</v>
          </cell>
          <cell r="K8">
            <v>3000</v>
          </cell>
          <cell r="L8">
            <v>300000000</v>
          </cell>
          <cell r="M8">
            <v>600000000</v>
          </cell>
          <cell r="N8">
            <v>3841644</v>
          </cell>
          <cell r="O8">
            <v>1070910310.5</v>
          </cell>
        </row>
        <row r="9">
          <cell r="B9" t="str">
            <v>ARGB</v>
          </cell>
          <cell r="C9" t="str">
            <v>Аргай бэст ХХК</v>
          </cell>
          <cell r="D9">
            <v>63179</v>
          </cell>
          <cell r="E9">
            <v>18248698.670000002</v>
          </cell>
          <cell r="F9">
            <v>16341</v>
          </cell>
          <cell r="G9">
            <v>14478088.300000001</v>
          </cell>
          <cell r="H9">
            <v>32726786.970000003</v>
          </cell>
          <cell r="I9">
            <v>130</v>
          </cell>
          <cell r="J9">
            <v>44211733</v>
          </cell>
          <cell r="K9">
            <v>0</v>
          </cell>
          <cell r="L9">
            <v>0</v>
          </cell>
          <cell r="M9">
            <v>44211733</v>
          </cell>
          <cell r="N9">
            <v>79650</v>
          </cell>
          <cell r="O9">
            <v>76938519.969999999</v>
          </cell>
        </row>
        <row r="10">
          <cell r="B10" t="str">
            <v>BATS</v>
          </cell>
          <cell r="C10" t="str">
            <v>Батс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BDSC</v>
          </cell>
          <cell r="C11" t="str">
            <v>БиДиСек ХК</v>
          </cell>
          <cell r="D11">
            <v>9823518</v>
          </cell>
          <cell r="E11">
            <v>4010707001.8699999</v>
          </cell>
          <cell r="F11">
            <v>7686671</v>
          </cell>
          <cell r="G11">
            <v>3861168729.8600001</v>
          </cell>
          <cell r="H11">
            <v>7871875731.7299995</v>
          </cell>
          <cell r="I11">
            <v>1641</v>
          </cell>
          <cell r="J11">
            <v>518786564.81999999</v>
          </cell>
          <cell r="K11">
            <v>1219</v>
          </cell>
          <cell r="L11">
            <v>408299449.81999999</v>
          </cell>
          <cell r="M11">
            <v>927086014.63999999</v>
          </cell>
          <cell r="N11">
            <v>17513049</v>
          </cell>
          <cell r="O11">
            <v>8798961746.3699989</v>
          </cell>
        </row>
        <row r="12">
          <cell r="B12" t="str">
            <v>BKOC</v>
          </cell>
          <cell r="C12" t="str">
            <v>БКО Капитал ҮЦК</v>
          </cell>
          <cell r="D12">
            <v>5</v>
          </cell>
          <cell r="E12">
            <v>6985</v>
          </cell>
          <cell r="F12">
            <v>1052</v>
          </cell>
          <cell r="G12">
            <v>1313657.6000000001</v>
          </cell>
          <cell r="H12">
            <v>1320642.6000000001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1057</v>
          </cell>
          <cell r="O12">
            <v>1320642.6000000001</v>
          </cell>
        </row>
        <row r="13">
          <cell r="B13" t="str">
            <v>BLAC</v>
          </cell>
          <cell r="C13" t="str">
            <v>Блэкстоун интернэйшнл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BLMB</v>
          </cell>
          <cell r="C14" t="str">
            <v>Блүмсбюри секюритиес ХХК</v>
          </cell>
          <cell r="D14">
            <v>0</v>
          </cell>
          <cell r="E14">
            <v>0</v>
          </cell>
          <cell r="F14">
            <v>49</v>
          </cell>
          <cell r="G14">
            <v>461200</v>
          </cell>
          <cell r="H14">
            <v>461200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49</v>
          </cell>
          <cell r="O14">
            <v>461200</v>
          </cell>
        </row>
        <row r="15">
          <cell r="B15" t="str">
            <v>BSK</v>
          </cell>
          <cell r="C15" t="str">
            <v>BLUE SKY</v>
          </cell>
          <cell r="D15">
            <v>2250</v>
          </cell>
          <cell r="E15">
            <v>1327500</v>
          </cell>
          <cell r="F15">
            <v>0</v>
          </cell>
          <cell r="G15">
            <v>0</v>
          </cell>
          <cell r="H15">
            <v>1327500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2250</v>
          </cell>
          <cell r="O15">
            <v>1327500</v>
          </cell>
        </row>
        <row r="16">
          <cell r="B16" t="str">
            <v>BULG</v>
          </cell>
          <cell r="C16" t="str">
            <v>Булган брокер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BUMB</v>
          </cell>
          <cell r="C17" t="str">
            <v>Бумбат-Алтай ХХК</v>
          </cell>
          <cell r="D17">
            <v>105632</v>
          </cell>
          <cell r="E17">
            <v>54358651.670000002</v>
          </cell>
          <cell r="F17">
            <v>50924</v>
          </cell>
          <cell r="G17">
            <v>13730837.939999999</v>
          </cell>
          <cell r="H17">
            <v>68089489.609999999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156556</v>
          </cell>
          <cell r="O17">
            <v>68089489.609999999</v>
          </cell>
        </row>
        <row r="18">
          <cell r="B18" t="str">
            <v>BZIN</v>
          </cell>
          <cell r="C18" t="str">
            <v>Мирэ Эссет Секьюритис Монгол ХХК</v>
          </cell>
          <cell r="D18">
            <v>138410</v>
          </cell>
          <cell r="E18">
            <v>29870051.440000001</v>
          </cell>
          <cell r="F18">
            <v>81561</v>
          </cell>
          <cell r="G18">
            <v>19849357.309999999</v>
          </cell>
          <cell r="H18">
            <v>49719408.75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219971</v>
          </cell>
          <cell r="O18">
            <v>49719408.75</v>
          </cell>
        </row>
        <row r="19">
          <cell r="B19" t="str">
            <v>CTRL</v>
          </cell>
          <cell r="C19" t="str">
            <v>Централ секьюритийз ҮЦК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DCF</v>
          </cell>
          <cell r="C20" t="str">
            <v>Ди Си Эф ХХК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DELG</v>
          </cell>
          <cell r="C21" t="str">
            <v>Ди Эйч капитал ҮЦК ХХК</v>
          </cell>
          <cell r="D21">
            <v>6612</v>
          </cell>
          <cell r="E21">
            <v>3743838.89</v>
          </cell>
          <cell r="F21">
            <v>17661</v>
          </cell>
          <cell r="G21">
            <v>4890177.2</v>
          </cell>
          <cell r="H21">
            <v>8634016.0899999999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24273</v>
          </cell>
          <cell r="O21">
            <v>8634016.0899999999</v>
          </cell>
        </row>
        <row r="22">
          <cell r="B22" t="str">
            <v>DOMI</v>
          </cell>
          <cell r="C22" t="str">
            <v>Домикс сек ҮЦК ХХК</v>
          </cell>
          <cell r="D22">
            <v>4387</v>
          </cell>
          <cell r="E22">
            <v>2719469.04</v>
          </cell>
          <cell r="F22">
            <v>30370</v>
          </cell>
          <cell r="G22">
            <v>2215183.0499999998</v>
          </cell>
          <cell r="H22">
            <v>4934652.09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34757</v>
          </cell>
          <cell r="O22">
            <v>4934652.09</v>
          </cell>
        </row>
        <row r="23">
          <cell r="B23" t="str">
            <v>DRBR</v>
          </cell>
          <cell r="C23" t="str">
            <v>Дархан брокер ХХК</v>
          </cell>
          <cell r="D23">
            <v>0</v>
          </cell>
          <cell r="E23">
            <v>0</v>
          </cell>
          <cell r="F23">
            <v>27457</v>
          </cell>
          <cell r="G23">
            <v>7313271.5800000001</v>
          </cell>
          <cell r="H23">
            <v>7313271.5800000001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27457</v>
          </cell>
          <cell r="O23">
            <v>7313271.5800000001</v>
          </cell>
        </row>
        <row r="24">
          <cell r="B24" t="str">
            <v>ECM</v>
          </cell>
          <cell r="C24" t="str">
            <v>Евразиа капитал монголиа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FCX</v>
          </cell>
          <cell r="C25" t="str">
            <v>Эф Си Икс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GACB</v>
          </cell>
          <cell r="C26" t="str">
            <v>Гэрэлт Ассэймоор Капитал ҮЦК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GATR</v>
          </cell>
          <cell r="C27" t="str">
            <v>Гацуурт трейд ХХК</v>
          </cell>
          <cell r="D27">
            <v>52</v>
          </cell>
          <cell r="E27">
            <v>71708</v>
          </cell>
          <cell r="F27">
            <v>0</v>
          </cell>
          <cell r="G27">
            <v>0</v>
          </cell>
          <cell r="H27">
            <v>71708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52</v>
          </cell>
          <cell r="O27">
            <v>71708</v>
          </cell>
        </row>
        <row r="28">
          <cell r="B28" t="str">
            <v>GAUL</v>
          </cell>
          <cell r="C28" t="str">
            <v>Гаүли ХХК</v>
          </cell>
          <cell r="D28">
            <v>127704</v>
          </cell>
          <cell r="E28">
            <v>145058020.63</v>
          </cell>
          <cell r="F28">
            <v>108796</v>
          </cell>
          <cell r="G28">
            <v>145778723.84</v>
          </cell>
          <cell r="H28">
            <v>290836744.47000003</v>
          </cell>
          <cell r="I28">
            <v>2000</v>
          </cell>
          <cell r="J28">
            <v>199851000</v>
          </cell>
          <cell r="K28">
            <v>2000</v>
          </cell>
          <cell r="L28">
            <v>199851000</v>
          </cell>
          <cell r="M28">
            <v>399702000</v>
          </cell>
          <cell r="N28">
            <v>240500</v>
          </cell>
          <cell r="O28">
            <v>690538744.47000003</v>
          </cell>
        </row>
        <row r="29">
          <cell r="B29" t="str">
            <v>GDEV</v>
          </cell>
          <cell r="C29" t="str">
            <v>Гранддевелопмент ХХК</v>
          </cell>
          <cell r="D29">
            <v>6727</v>
          </cell>
          <cell r="E29">
            <v>923050.07</v>
          </cell>
          <cell r="F29">
            <v>1612</v>
          </cell>
          <cell r="G29">
            <v>2735259</v>
          </cell>
          <cell r="H29">
            <v>3658309.07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8339</v>
          </cell>
          <cell r="O29">
            <v>3658309.07</v>
          </cell>
        </row>
        <row r="30">
          <cell r="B30" t="str">
            <v>GDSC</v>
          </cell>
          <cell r="C30" t="str">
            <v>Гүүдсек ХХК</v>
          </cell>
          <cell r="D30">
            <v>72382</v>
          </cell>
          <cell r="E30">
            <v>43936823.5</v>
          </cell>
          <cell r="F30">
            <v>201620</v>
          </cell>
          <cell r="G30">
            <v>111213444.42</v>
          </cell>
          <cell r="H30">
            <v>155150267.92000002</v>
          </cell>
          <cell r="I30">
            <v>0</v>
          </cell>
          <cell r="J30">
            <v>0</v>
          </cell>
          <cell r="K30">
            <v>10</v>
          </cell>
          <cell r="L30">
            <v>931000</v>
          </cell>
          <cell r="M30">
            <v>931000</v>
          </cell>
          <cell r="N30">
            <v>274012</v>
          </cell>
          <cell r="O30">
            <v>156081267.92000002</v>
          </cell>
        </row>
        <row r="31">
          <cell r="B31" t="str">
            <v>GLMT</v>
          </cell>
          <cell r="C31" t="str">
            <v>Голомт Капитал ХХК</v>
          </cell>
          <cell r="D31">
            <v>4375441</v>
          </cell>
          <cell r="E31">
            <v>1266033474.53</v>
          </cell>
          <cell r="F31">
            <v>1266239</v>
          </cell>
          <cell r="G31">
            <v>281105819.68000001</v>
          </cell>
          <cell r="H31">
            <v>1547139294.21</v>
          </cell>
          <cell r="I31">
            <v>3</v>
          </cell>
          <cell r="J31">
            <v>300000</v>
          </cell>
          <cell r="K31">
            <v>556</v>
          </cell>
          <cell r="L31">
            <v>126148406</v>
          </cell>
          <cell r="M31">
            <v>126448406</v>
          </cell>
          <cell r="N31">
            <v>5642239</v>
          </cell>
          <cell r="O31">
            <v>1673587700.21</v>
          </cell>
        </row>
        <row r="32">
          <cell r="B32" t="str">
            <v>HUN</v>
          </cell>
          <cell r="C32" t="str">
            <v>Хүннү Эмпайр ХХК</v>
          </cell>
          <cell r="D32">
            <v>0</v>
          </cell>
          <cell r="E32">
            <v>0</v>
          </cell>
          <cell r="F32">
            <v>21344</v>
          </cell>
          <cell r="G32">
            <v>20510853</v>
          </cell>
          <cell r="H32">
            <v>20510853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21344</v>
          </cell>
          <cell r="O32">
            <v>20510853</v>
          </cell>
        </row>
        <row r="33">
          <cell r="B33" t="str">
            <v>INVC</v>
          </cell>
          <cell r="C33" t="str">
            <v>Инвескор капитал ҮЦК</v>
          </cell>
          <cell r="D33">
            <v>280730</v>
          </cell>
          <cell r="E33">
            <v>1244404521.8299999</v>
          </cell>
          <cell r="F33">
            <v>279332</v>
          </cell>
          <cell r="G33">
            <v>1222368810</v>
          </cell>
          <cell r="H33">
            <v>2466773331.8299999</v>
          </cell>
          <cell r="I33">
            <v>200</v>
          </cell>
          <cell r="J33">
            <v>19968000</v>
          </cell>
          <cell r="K33">
            <v>202</v>
          </cell>
          <cell r="L33">
            <v>20158000</v>
          </cell>
          <cell r="M33">
            <v>40126000</v>
          </cell>
          <cell r="N33">
            <v>560464</v>
          </cell>
          <cell r="O33">
            <v>2506899331.8299999</v>
          </cell>
        </row>
        <row r="34">
          <cell r="B34" t="str">
            <v>LFTI</v>
          </cell>
          <cell r="C34" t="str">
            <v>Лайфтайм инвестмент ХХК</v>
          </cell>
          <cell r="D34">
            <v>59396</v>
          </cell>
          <cell r="E34">
            <v>16780335.25</v>
          </cell>
          <cell r="F34">
            <v>110</v>
          </cell>
          <cell r="G34">
            <v>97020</v>
          </cell>
          <cell r="H34">
            <v>16877355.25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59506</v>
          </cell>
          <cell r="O34">
            <v>16877355.25</v>
          </cell>
        </row>
        <row r="35">
          <cell r="B35" t="str">
            <v>MERG</v>
          </cell>
          <cell r="C35" t="str">
            <v>Мэргэн санаа ХХК</v>
          </cell>
          <cell r="D35">
            <v>1953</v>
          </cell>
          <cell r="E35">
            <v>1165233</v>
          </cell>
          <cell r="F35">
            <v>4582</v>
          </cell>
          <cell r="G35">
            <v>3812157.29</v>
          </cell>
          <cell r="H35">
            <v>4977390.29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6535</v>
          </cell>
          <cell r="O35">
            <v>4977390.29</v>
          </cell>
        </row>
        <row r="36">
          <cell r="B36" t="str">
            <v>MIBG</v>
          </cell>
          <cell r="C36" t="str">
            <v>Мандал Капитал Маркетс ҮЦК</v>
          </cell>
          <cell r="D36">
            <v>549697</v>
          </cell>
          <cell r="E36">
            <v>165384116.28</v>
          </cell>
          <cell r="F36">
            <v>2929878</v>
          </cell>
          <cell r="G36">
            <v>943267749.99000001</v>
          </cell>
          <cell r="H36">
            <v>1108651866.27</v>
          </cell>
          <cell r="I36">
            <v>7048</v>
          </cell>
          <cell r="J36">
            <v>704016240</v>
          </cell>
          <cell r="K36">
            <v>7049</v>
          </cell>
          <cell r="L36">
            <v>704116040</v>
          </cell>
          <cell r="M36">
            <v>1408132280</v>
          </cell>
          <cell r="N36">
            <v>3493672</v>
          </cell>
          <cell r="O36">
            <v>2516784146.27</v>
          </cell>
        </row>
        <row r="37">
          <cell r="B37" t="str">
            <v>MICC</v>
          </cell>
          <cell r="C37" t="str">
            <v>Эм Ай Си Си ХХК</v>
          </cell>
          <cell r="D37">
            <v>4314</v>
          </cell>
          <cell r="E37">
            <v>1193849</v>
          </cell>
          <cell r="F37">
            <v>3342</v>
          </cell>
          <cell r="G37">
            <v>3605937.52</v>
          </cell>
          <cell r="H37">
            <v>4799786.5199999996</v>
          </cell>
          <cell r="I37">
            <v>50</v>
          </cell>
          <cell r="J37">
            <v>4970000</v>
          </cell>
          <cell r="K37">
            <v>0</v>
          </cell>
          <cell r="L37">
            <v>0</v>
          </cell>
          <cell r="M37">
            <v>4970000</v>
          </cell>
          <cell r="N37">
            <v>7706</v>
          </cell>
          <cell r="O37">
            <v>9769786.5199999996</v>
          </cell>
        </row>
        <row r="38">
          <cell r="B38" t="str">
            <v>MNET</v>
          </cell>
          <cell r="C38" t="str">
            <v>Ард секюритиз ХХК</v>
          </cell>
          <cell r="D38">
            <v>5369240</v>
          </cell>
          <cell r="E38">
            <v>3176742620.5599999</v>
          </cell>
          <cell r="F38">
            <v>5722061</v>
          </cell>
          <cell r="G38">
            <v>3155363245.79</v>
          </cell>
          <cell r="H38">
            <v>6332105866.3500004</v>
          </cell>
          <cell r="I38">
            <v>2</v>
          </cell>
          <cell r="J38">
            <v>190500</v>
          </cell>
          <cell r="K38">
            <v>1</v>
          </cell>
          <cell r="L38">
            <v>93000</v>
          </cell>
          <cell r="M38">
            <v>283500</v>
          </cell>
          <cell r="N38">
            <v>11091304</v>
          </cell>
          <cell r="O38">
            <v>6332389366.3500004</v>
          </cell>
        </row>
        <row r="39">
          <cell r="B39" t="str">
            <v>MONG</v>
          </cell>
          <cell r="C39" t="str">
            <v>Монгол секюритиес ХК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MSDQ</v>
          </cell>
          <cell r="C40" t="str">
            <v>Масдак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 t="str">
            <v>MSEC</v>
          </cell>
          <cell r="C41" t="str">
            <v>Монсек ХХК</v>
          </cell>
          <cell r="D41">
            <v>79678</v>
          </cell>
          <cell r="E41">
            <v>78747741</v>
          </cell>
          <cell r="F41">
            <v>106682</v>
          </cell>
          <cell r="G41">
            <v>82210898.700000003</v>
          </cell>
          <cell r="H41">
            <v>160958639.69999999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186360</v>
          </cell>
          <cell r="O41">
            <v>160958639.69999999</v>
          </cell>
        </row>
        <row r="42">
          <cell r="B42" t="str">
            <v>NOVL</v>
          </cell>
          <cell r="C42" t="str">
            <v>Новел инвестмент ХХК</v>
          </cell>
          <cell r="D42">
            <v>14531</v>
          </cell>
          <cell r="E42">
            <v>23744927.43</v>
          </cell>
          <cell r="F42">
            <v>8155</v>
          </cell>
          <cell r="G42">
            <v>6324171</v>
          </cell>
          <cell r="H42">
            <v>30069098.43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22686</v>
          </cell>
          <cell r="O42">
            <v>30069098.43</v>
          </cell>
        </row>
        <row r="43">
          <cell r="B43" t="str">
            <v>NSEC</v>
          </cell>
          <cell r="C43" t="str">
            <v>Нэйшнл сэкюритис ХХК</v>
          </cell>
          <cell r="D43">
            <v>0</v>
          </cell>
          <cell r="E43">
            <v>0</v>
          </cell>
          <cell r="F43">
            <v>21589</v>
          </cell>
          <cell r="G43">
            <v>2083766.7</v>
          </cell>
          <cell r="H43">
            <v>2083766.7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21589</v>
          </cell>
          <cell r="O43">
            <v>2083766.7</v>
          </cell>
        </row>
        <row r="44">
          <cell r="B44" t="str">
            <v>RISM</v>
          </cell>
          <cell r="C44" t="str">
            <v>Райнос инвестмент ҮЦК ХХК</v>
          </cell>
          <cell r="D44">
            <v>115448</v>
          </cell>
          <cell r="E44">
            <v>12792064.279999999</v>
          </cell>
          <cell r="F44">
            <v>39445</v>
          </cell>
          <cell r="G44">
            <v>8761978.4100000001</v>
          </cell>
          <cell r="H44">
            <v>21554042.689999998</v>
          </cell>
          <cell r="I44">
            <v>664</v>
          </cell>
          <cell r="J44">
            <v>67806191</v>
          </cell>
          <cell r="K44">
            <v>542</v>
          </cell>
          <cell r="L44">
            <v>53369900</v>
          </cell>
          <cell r="M44">
            <v>121176091</v>
          </cell>
          <cell r="N44">
            <v>156099</v>
          </cell>
          <cell r="O44">
            <v>142730133.69</v>
          </cell>
        </row>
        <row r="45">
          <cell r="B45" t="str">
            <v>SANR</v>
          </cell>
          <cell r="C45" t="str">
            <v>Санар ХХК</v>
          </cell>
          <cell r="D45">
            <v>5105</v>
          </cell>
          <cell r="E45">
            <v>511075</v>
          </cell>
          <cell r="F45">
            <v>6970</v>
          </cell>
          <cell r="G45">
            <v>139400</v>
          </cell>
          <cell r="H45">
            <v>650475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12075</v>
          </cell>
          <cell r="O45">
            <v>650475</v>
          </cell>
        </row>
        <row r="46">
          <cell r="B46" t="str">
            <v>SECP</v>
          </cell>
          <cell r="C46" t="str">
            <v>СИКАП</v>
          </cell>
          <cell r="D46">
            <v>26188</v>
          </cell>
          <cell r="E46">
            <v>2312282.4</v>
          </cell>
          <cell r="F46">
            <v>0</v>
          </cell>
          <cell r="G46">
            <v>0</v>
          </cell>
          <cell r="H46">
            <v>2312282.4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26188</v>
          </cell>
          <cell r="O46">
            <v>2312282.4</v>
          </cell>
        </row>
        <row r="47">
          <cell r="B47" t="str">
            <v>SGC</v>
          </cell>
          <cell r="C47" t="str">
            <v>Эс Жи Капитал ХХК</v>
          </cell>
          <cell r="D47">
            <v>0</v>
          </cell>
          <cell r="E47">
            <v>0</v>
          </cell>
          <cell r="F47">
            <v>10675</v>
          </cell>
          <cell r="G47">
            <v>625210</v>
          </cell>
          <cell r="H47">
            <v>625210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10675</v>
          </cell>
          <cell r="O47">
            <v>625210</v>
          </cell>
        </row>
        <row r="48">
          <cell r="B48" t="str">
            <v>SILS</v>
          </cell>
          <cell r="C48" t="str">
            <v>Силвэр лайт секюритиз ҮЦК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STIN</v>
          </cell>
          <cell r="C49" t="str">
            <v>Стандарт инвестмент ХХК</v>
          </cell>
          <cell r="D49">
            <v>202775</v>
          </cell>
          <cell r="E49">
            <v>40609618.43</v>
          </cell>
          <cell r="F49">
            <v>456819</v>
          </cell>
          <cell r="G49">
            <v>59347604.799999997</v>
          </cell>
          <cell r="H49">
            <v>99957223.229999989</v>
          </cell>
          <cell r="I49">
            <v>0</v>
          </cell>
          <cell r="J49">
            <v>0</v>
          </cell>
          <cell r="K49">
            <v>5</v>
          </cell>
          <cell r="L49">
            <v>1706490</v>
          </cell>
          <cell r="M49">
            <v>1706490</v>
          </cell>
          <cell r="N49">
            <v>659599</v>
          </cell>
          <cell r="O49">
            <v>101663713.22999999</v>
          </cell>
        </row>
        <row r="50">
          <cell r="B50" t="str">
            <v>STOK</v>
          </cell>
          <cell r="C50" t="str">
            <v>Стоклаб секьюритиз ҮЦК</v>
          </cell>
          <cell r="D50">
            <v>702316</v>
          </cell>
          <cell r="E50">
            <v>118974744.23</v>
          </cell>
          <cell r="F50">
            <v>311957</v>
          </cell>
          <cell r="G50">
            <v>54935609.920000002</v>
          </cell>
          <cell r="H50">
            <v>173910354.15000001</v>
          </cell>
          <cell r="I50">
            <v>1</v>
          </cell>
          <cell r="J50">
            <v>99800</v>
          </cell>
          <cell r="K50">
            <v>0</v>
          </cell>
          <cell r="L50">
            <v>0</v>
          </cell>
          <cell r="M50">
            <v>99800</v>
          </cell>
          <cell r="N50">
            <v>1014274</v>
          </cell>
          <cell r="O50">
            <v>174010154.15000001</v>
          </cell>
        </row>
        <row r="51">
          <cell r="B51" t="str">
            <v>TABO</v>
          </cell>
          <cell r="C51" t="str">
            <v>Таван богд ХХК</v>
          </cell>
          <cell r="D51">
            <v>150</v>
          </cell>
          <cell r="E51">
            <v>11850</v>
          </cell>
          <cell r="F51">
            <v>16632</v>
          </cell>
          <cell r="G51">
            <v>6607418.2999999998</v>
          </cell>
          <cell r="H51">
            <v>6619268.2999999998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16782</v>
          </cell>
          <cell r="O51">
            <v>6619268.2999999998</v>
          </cell>
        </row>
        <row r="52">
          <cell r="B52" t="str">
            <v>TCHB</v>
          </cell>
          <cell r="C52" t="str">
            <v>Тулгат чандмань баян ХХК</v>
          </cell>
          <cell r="D52">
            <v>344</v>
          </cell>
          <cell r="E52">
            <v>588602.5</v>
          </cell>
          <cell r="F52">
            <v>5090</v>
          </cell>
          <cell r="G52">
            <v>2152838.5</v>
          </cell>
          <cell r="H52">
            <v>2741441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5434</v>
          </cell>
          <cell r="O52">
            <v>2741441</v>
          </cell>
        </row>
        <row r="53">
          <cell r="B53" t="str">
            <v>TDB</v>
          </cell>
          <cell r="C53" t="str">
            <v>Ти ди би секьюритис ХХК</v>
          </cell>
          <cell r="D53">
            <v>1036363</v>
          </cell>
          <cell r="E53">
            <v>179329995.38</v>
          </cell>
          <cell r="F53">
            <v>677119</v>
          </cell>
          <cell r="G53">
            <v>169109134.15000001</v>
          </cell>
          <cell r="H53">
            <v>348439129.52999997</v>
          </cell>
          <cell r="I53">
            <v>5</v>
          </cell>
          <cell r="J53">
            <v>478500</v>
          </cell>
          <cell r="K53">
            <v>90</v>
          </cell>
          <cell r="L53">
            <v>22257673</v>
          </cell>
          <cell r="M53">
            <v>22736173</v>
          </cell>
          <cell r="N53">
            <v>1713577</v>
          </cell>
          <cell r="O53">
            <v>371175302.52999997</v>
          </cell>
        </row>
        <row r="54">
          <cell r="B54" t="str">
            <v>TNGR</v>
          </cell>
          <cell r="C54" t="str">
            <v>Тэнгэр капитал ХХК</v>
          </cell>
          <cell r="D54">
            <v>6397</v>
          </cell>
          <cell r="E54">
            <v>1694008.25</v>
          </cell>
          <cell r="F54">
            <v>6788</v>
          </cell>
          <cell r="G54">
            <v>3211884.16</v>
          </cell>
          <cell r="H54">
            <v>4905892.41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13185</v>
          </cell>
          <cell r="O54">
            <v>4905892.41</v>
          </cell>
        </row>
        <row r="55">
          <cell r="B55" t="str">
            <v>TTOL</v>
          </cell>
          <cell r="C55" t="str">
            <v>Апекс Капитал ҮЦК</v>
          </cell>
          <cell r="D55">
            <v>1890256</v>
          </cell>
          <cell r="E55">
            <v>398008163.94999999</v>
          </cell>
          <cell r="F55">
            <v>2707452</v>
          </cell>
          <cell r="G55">
            <v>665684266.89999998</v>
          </cell>
          <cell r="H55">
            <v>1063692430.8499999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4597708</v>
          </cell>
          <cell r="O55">
            <v>1063692430.8499999</v>
          </cell>
        </row>
        <row r="56">
          <cell r="B56" t="str">
            <v>UNDR</v>
          </cell>
          <cell r="C56" t="str">
            <v>Өндөрхаан инвест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ZGB</v>
          </cell>
          <cell r="C57" t="str">
            <v>Таван Богд Капитал ХХК</v>
          </cell>
          <cell r="D57">
            <v>1584520</v>
          </cell>
          <cell r="E57">
            <v>149206870.22</v>
          </cell>
          <cell r="F57">
            <v>598480</v>
          </cell>
          <cell r="G57">
            <v>132617981.23999999</v>
          </cell>
          <cell r="H57">
            <v>281824851.45999998</v>
          </cell>
          <cell r="I57">
            <v>0</v>
          </cell>
          <cell r="J57">
            <v>0</v>
          </cell>
          <cell r="K57">
            <v>70</v>
          </cell>
          <cell r="L57">
            <v>23747570</v>
          </cell>
          <cell r="M57">
            <v>23747570</v>
          </cell>
          <cell r="N57">
            <v>2183070</v>
          </cell>
          <cell r="O57">
            <v>305572421.45999998</v>
          </cell>
        </row>
        <row r="58">
          <cell r="B58" t="str">
            <v>ZRGD</v>
          </cell>
          <cell r="C58" t="str">
            <v>Зэргэд ХХК</v>
          </cell>
          <cell r="D58">
            <v>2793</v>
          </cell>
          <cell r="E58">
            <v>885229.02</v>
          </cell>
          <cell r="F58">
            <v>26846</v>
          </cell>
          <cell r="G58">
            <v>3782780.33</v>
          </cell>
          <cell r="H58">
            <v>4668009.3499999996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29639</v>
          </cell>
          <cell r="O58">
            <v>4668009.3499999996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29"/>
  <sheetViews>
    <sheetView tabSelected="1" topLeftCell="A48" zoomScale="71" zoomScaleNormal="71" zoomScaleSheetLayoutView="70" zoomScalePageLayoutView="70" workbookViewId="0">
      <selection activeCell="K19" sqref="K1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2.28515625" style="1" customWidth="1"/>
    <col min="11" max="11" width="24.85546875" style="1" customWidth="1"/>
    <col min="12" max="12" width="15.85546875" style="1" customWidth="1"/>
    <col min="13" max="13" width="22.28515625" style="4" bestFit="1" customWidth="1"/>
    <col min="14" max="14" width="9.140625" style="1"/>
    <col min="15" max="15" width="21.42578125" style="1" bestFit="1" customWidth="1"/>
    <col min="16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5" ht="13.9" customHeight="1" x14ac:dyDescent="0.25"/>
    <row r="8" spans="1:15" x14ac:dyDescent="0.25">
      <c r="H8" s="5"/>
      <c r="I8" s="5"/>
      <c r="J8" s="6"/>
    </row>
    <row r="9" spans="1:15" ht="15" customHeight="1" x14ac:dyDescent="0.25">
      <c r="B9" s="7"/>
      <c r="C9" s="8"/>
      <c r="D9" s="40" t="s">
        <v>0</v>
      </c>
      <c r="E9" s="40"/>
      <c r="F9" s="40"/>
      <c r="G9" s="40"/>
      <c r="H9" s="40"/>
      <c r="I9" s="40"/>
      <c r="J9" s="8"/>
      <c r="K9" s="8"/>
      <c r="L9" s="8"/>
    </row>
    <row r="11" spans="1:15" ht="15" customHeight="1" thickBot="1" x14ac:dyDescent="0.3">
      <c r="J11" s="41"/>
      <c r="K11" s="41"/>
      <c r="L11" s="41"/>
    </row>
    <row r="12" spans="1:15" ht="14.45" customHeight="1" x14ac:dyDescent="0.25">
      <c r="A12" s="42" t="s">
        <v>1</v>
      </c>
      <c r="B12" s="44" t="s">
        <v>2</v>
      </c>
      <c r="C12" s="44" t="s">
        <v>3</v>
      </c>
      <c r="D12" s="44" t="s">
        <v>4</v>
      </c>
      <c r="E12" s="44"/>
      <c r="F12" s="44"/>
      <c r="G12" s="46" t="s">
        <v>129</v>
      </c>
      <c r="H12" s="46"/>
      <c r="I12" s="46"/>
      <c r="J12" s="46"/>
      <c r="K12" s="48" t="s">
        <v>120</v>
      </c>
      <c r="L12" s="49"/>
    </row>
    <row r="13" spans="1:15" s="7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37"/>
      <c r="L13" s="38"/>
      <c r="M13" s="9"/>
    </row>
    <row r="14" spans="1:15" s="7" customFormat="1" ht="33.75" customHeight="1" x14ac:dyDescent="0.25">
      <c r="A14" s="43"/>
      <c r="B14" s="45"/>
      <c r="C14" s="45"/>
      <c r="D14" s="45"/>
      <c r="E14" s="45"/>
      <c r="F14" s="45"/>
      <c r="G14" s="52" t="s">
        <v>5</v>
      </c>
      <c r="H14" s="53"/>
      <c r="I14" s="53"/>
      <c r="J14" s="47" t="s">
        <v>6</v>
      </c>
      <c r="K14" s="37" t="s">
        <v>7</v>
      </c>
      <c r="L14" s="38" t="s">
        <v>8</v>
      </c>
      <c r="M14" s="9"/>
    </row>
    <row r="15" spans="1:15" s="7" customFormat="1" ht="47.25" x14ac:dyDescent="0.25">
      <c r="A15" s="43"/>
      <c r="B15" s="45"/>
      <c r="C15" s="45"/>
      <c r="D15" s="24" t="s">
        <v>9</v>
      </c>
      <c r="E15" s="24" t="s">
        <v>10</v>
      </c>
      <c r="F15" s="24" t="s">
        <v>11</v>
      </c>
      <c r="G15" s="25" t="s">
        <v>113</v>
      </c>
      <c r="H15" s="10" t="s">
        <v>98</v>
      </c>
      <c r="I15" s="25" t="s">
        <v>114</v>
      </c>
      <c r="J15" s="47"/>
      <c r="K15" s="37"/>
      <c r="L15" s="39"/>
      <c r="M15" s="9"/>
      <c r="O15" s="36" t="s">
        <v>125</v>
      </c>
    </row>
    <row r="16" spans="1:15" x14ac:dyDescent="0.25">
      <c r="A16" s="26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15">
        <f>VLOOKUP(B16,[1]Brokers!$B$7:$H$58,7,0)</f>
        <v>7871875731.7299995</v>
      </c>
      <c r="H16" s="15">
        <v>0</v>
      </c>
      <c r="I16" s="15">
        <f>VLOOKUP(B16,[1]Brokers!$B$7:$M$58,12,0)</f>
        <v>927086014.63999999</v>
      </c>
      <c r="J16" s="23">
        <f>VLOOKUP(B16,[1]Brokers!$B$7:$O$58,14,0)</f>
        <v>8798961746.3699989</v>
      </c>
      <c r="K16" s="23">
        <v>204667209718.17996</v>
      </c>
      <c r="L16" s="27">
        <f t="shared" ref="L16:L47" si="0">K16/$K$71</f>
        <v>0.24953724796822285</v>
      </c>
      <c r="O16" s="19"/>
    </row>
    <row r="17" spans="1:15" x14ac:dyDescent="0.25">
      <c r="A17" s="26">
        <f>+A16+1</f>
        <v>2</v>
      </c>
      <c r="B17" s="11" t="s">
        <v>23</v>
      </c>
      <c r="C17" s="12" t="s">
        <v>115</v>
      </c>
      <c r="D17" s="13" t="s">
        <v>14</v>
      </c>
      <c r="E17" s="13" t="s">
        <v>14</v>
      </c>
      <c r="F17" s="14"/>
      <c r="G17" s="15">
        <f>VLOOKUP(B17,[1]Brokers!$B$7:$H$58,7,0)</f>
        <v>470910310.5</v>
      </c>
      <c r="H17" s="15">
        <v>0</v>
      </c>
      <c r="I17" s="15">
        <f>VLOOKUP(B17,[1]Brokers!$B$7:$M$58,12,0)</f>
        <v>600000000</v>
      </c>
      <c r="J17" s="23">
        <f>VLOOKUP(B17,[1]Brokers!$B$7:$O$58,14,0)</f>
        <v>1070910310.5</v>
      </c>
      <c r="K17" s="23">
        <v>151112875490.16998</v>
      </c>
      <c r="L17" s="27">
        <f t="shared" si="0"/>
        <v>0.18424197571415965</v>
      </c>
      <c r="O17" s="19"/>
    </row>
    <row r="18" spans="1:15" x14ac:dyDescent="0.25">
      <c r="A18" s="26">
        <f t="shared" ref="A18:A61" si="1">+A17+1</f>
        <v>3</v>
      </c>
      <c r="B18" s="11" t="s">
        <v>19</v>
      </c>
      <c r="C18" s="12" t="s">
        <v>20</v>
      </c>
      <c r="D18" s="13" t="s">
        <v>14</v>
      </c>
      <c r="E18" s="13" t="s">
        <v>14</v>
      </c>
      <c r="F18" s="13" t="s">
        <v>14</v>
      </c>
      <c r="G18" s="15">
        <f>VLOOKUP(B18,[1]Brokers!$B$7:$H$58,7,0)</f>
        <v>1547139294.21</v>
      </c>
      <c r="H18" s="15">
        <v>0</v>
      </c>
      <c r="I18" s="15">
        <f>VLOOKUP(B18,[1]Brokers!$B$7:$M$58,12,0)</f>
        <v>126448406</v>
      </c>
      <c r="J18" s="23">
        <f>VLOOKUP(B18,[1]Brokers!$B$7:$O$58,14,0)</f>
        <v>1673587700.21</v>
      </c>
      <c r="K18" s="23">
        <v>150229224090.53998</v>
      </c>
      <c r="L18" s="27">
        <f t="shared" si="0"/>
        <v>0.18316459776617</v>
      </c>
      <c r="O18" s="19"/>
    </row>
    <row r="19" spans="1:15" x14ac:dyDescent="0.25">
      <c r="A19" s="26">
        <f t="shared" si="1"/>
        <v>4</v>
      </c>
      <c r="B19" s="11" t="s">
        <v>31</v>
      </c>
      <c r="C19" s="12" t="s">
        <v>123</v>
      </c>
      <c r="D19" s="13" t="s">
        <v>14</v>
      </c>
      <c r="E19" s="13" t="s">
        <v>14</v>
      </c>
      <c r="F19" s="13" t="s">
        <v>14</v>
      </c>
      <c r="G19" s="15">
        <f>VLOOKUP(B19,[1]Brokers!$B$7:$H$58,7,0)</f>
        <v>1108651866.27</v>
      </c>
      <c r="H19" s="15">
        <v>0</v>
      </c>
      <c r="I19" s="15">
        <f>VLOOKUP(B19,[1]Brokers!$B$7:$M$58,12,0)</f>
        <v>1408132280</v>
      </c>
      <c r="J19" s="23">
        <f>VLOOKUP(B19,[1]Brokers!$B$7:$O$58,14,0)</f>
        <v>2516784146.27</v>
      </c>
      <c r="K19" s="23">
        <v>103446231779.08</v>
      </c>
      <c r="L19" s="27">
        <f t="shared" si="0"/>
        <v>0.12612517670211629</v>
      </c>
      <c r="O19" s="19"/>
    </row>
    <row r="20" spans="1:15" x14ac:dyDescent="0.25">
      <c r="A20" s="26">
        <f t="shared" si="1"/>
        <v>5</v>
      </c>
      <c r="B20" s="11" t="s">
        <v>73</v>
      </c>
      <c r="C20" s="12" t="s">
        <v>101</v>
      </c>
      <c r="D20" s="13" t="s">
        <v>14</v>
      </c>
      <c r="E20" s="13" t="s">
        <v>14</v>
      </c>
      <c r="F20" s="13" t="s">
        <v>14</v>
      </c>
      <c r="G20" s="15">
        <f>VLOOKUP(B20,[1]Brokers!$B$7:$H$58,7,0)</f>
        <v>1063692430.8499999</v>
      </c>
      <c r="H20" s="15">
        <v>0</v>
      </c>
      <c r="I20" s="15">
        <f>VLOOKUP(B20,[1]Brokers!$B$7:$M$58,12,0)</f>
        <v>0</v>
      </c>
      <c r="J20" s="23">
        <f>VLOOKUP(B20,[1]Brokers!$B$7:$O$58,14,0)</f>
        <v>1063692430.8499999</v>
      </c>
      <c r="K20" s="23">
        <v>60246931314.889992</v>
      </c>
      <c r="L20" s="27">
        <f t="shared" si="0"/>
        <v>7.3455115059951795E-2</v>
      </c>
      <c r="O20" s="19"/>
    </row>
    <row r="21" spans="1:15" x14ac:dyDescent="0.25">
      <c r="A21" s="26">
        <f t="shared" si="1"/>
        <v>6</v>
      </c>
      <c r="B21" s="11" t="s">
        <v>27</v>
      </c>
      <c r="C21" s="12" t="s">
        <v>28</v>
      </c>
      <c r="D21" s="13" t="s">
        <v>14</v>
      </c>
      <c r="E21" s="13" t="s">
        <v>14</v>
      </c>
      <c r="F21" s="13" t="s">
        <v>14</v>
      </c>
      <c r="G21" s="15">
        <f>VLOOKUP(B21,[1]Brokers!$B$7:$H$58,7,0)</f>
        <v>6332105866.3500004</v>
      </c>
      <c r="H21" s="15">
        <v>0</v>
      </c>
      <c r="I21" s="15">
        <f>VLOOKUP(B21,[1]Brokers!$B$7:$M$58,12,0)</f>
        <v>283500</v>
      </c>
      <c r="J21" s="23">
        <f>VLOOKUP(B21,[1]Brokers!$B$7:$O$58,14,0)</f>
        <v>6332389366.3500004</v>
      </c>
      <c r="K21" s="23">
        <v>57461083754.120003</v>
      </c>
      <c r="L21" s="27">
        <f t="shared" si="0"/>
        <v>7.0058514624880844E-2</v>
      </c>
      <c r="O21" s="19"/>
    </row>
    <row r="22" spans="1:15" x14ac:dyDescent="0.25">
      <c r="A22" s="26">
        <f t="shared" si="1"/>
        <v>7</v>
      </c>
      <c r="B22" s="11" t="s">
        <v>103</v>
      </c>
      <c r="C22" s="12" t="s">
        <v>104</v>
      </c>
      <c r="D22" s="13" t="s">
        <v>14</v>
      </c>
      <c r="E22" s="13" t="s">
        <v>14</v>
      </c>
      <c r="F22" s="13" t="s">
        <v>14</v>
      </c>
      <c r="G22" s="15">
        <f>VLOOKUP(B22,[1]Brokers!$B$7:$H$58,7,0)</f>
        <v>2466773331.8299999</v>
      </c>
      <c r="H22" s="15">
        <v>0</v>
      </c>
      <c r="I22" s="15">
        <f>VLOOKUP(B22,[1]Brokers!$B$7:$M$58,12,0)</f>
        <v>40126000</v>
      </c>
      <c r="J22" s="23">
        <f>VLOOKUP(B22,[1]Brokers!$B$7:$O$58,14,0)</f>
        <v>2506899331.8299999</v>
      </c>
      <c r="K22" s="23">
        <v>24195863123.120003</v>
      </c>
      <c r="L22" s="27">
        <f t="shared" si="0"/>
        <v>2.9500422194024069E-2</v>
      </c>
      <c r="O22" s="19"/>
    </row>
    <row r="23" spans="1:15" x14ac:dyDescent="0.25">
      <c r="A23" s="26">
        <f t="shared" si="1"/>
        <v>8</v>
      </c>
      <c r="B23" s="11" t="s">
        <v>87</v>
      </c>
      <c r="C23" s="12" t="s">
        <v>124</v>
      </c>
      <c r="D23" s="13" t="s">
        <v>14</v>
      </c>
      <c r="E23" s="13" t="s">
        <v>14</v>
      </c>
      <c r="F23" s="13" t="s">
        <v>14</v>
      </c>
      <c r="G23" s="15">
        <f>VLOOKUP(B23,[1]Brokers!$B$7:$H$58,7,0)</f>
        <v>281824851.45999998</v>
      </c>
      <c r="H23" s="15">
        <v>0</v>
      </c>
      <c r="I23" s="15">
        <f>VLOOKUP(B23,[1]Brokers!$B$7:$M$58,12,0)</f>
        <v>23747570</v>
      </c>
      <c r="J23" s="23">
        <f>VLOOKUP(B23,[1]Brokers!$B$7:$O$58,14,0)</f>
        <v>305572421.45999998</v>
      </c>
      <c r="K23" s="23">
        <v>12972616372.599998</v>
      </c>
      <c r="L23" s="27">
        <f t="shared" si="0"/>
        <v>1.5816656674137321E-2</v>
      </c>
      <c r="O23" s="19"/>
    </row>
    <row r="24" spans="1:15" x14ac:dyDescent="0.25">
      <c r="A24" s="26">
        <f t="shared" si="1"/>
        <v>9</v>
      </c>
      <c r="B24" s="11" t="s">
        <v>110</v>
      </c>
      <c r="C24" s="12" t="s">
        <v>111</v>
      </c>
      <c r="D24" s="13" t="s">
        <v>14</v>
      </c>
      <c r="E24" s="13" t="s">
        <v>14</v>
      </c>
      <c r="F24" s="13" t="s">
        <v>14</v>
      </c>
      <c r="G24" s="15">
        <f>VLOOKUP(B24,[1]Brokers!$B$7:$H$58,7,0)</f>
        <v>21554042.689999998</v>
      </c>
      <c r="H24" s="15">
        <v>0</v>
      </c>
      <c r="I24" s="15">
        <f>VLOOKUP(B24,[1]Brokers!$B$7:$M$58,12,0)</f>
        <v>121176091</v>
      </c>
      <c r="J24" s="23">
        <f>VLOOKUP(B24,[1]Brokers!$B$7:$O$58,14,0)</f>
        <v>142730133.69</v>
      </c>
      <c r="K24" s="23">
        <v>7594825845.1099997</v>
      </c>
      <c r="L24" s="27">
        <f t="shared" si="0"/>
        <v>9.2598709035819609E-3</v>
      </c>
      <c r="O24" s="19"/>
    </row>
    <row r="25" spans="1:15" s="22" customFormat="1" x14ac:dyDescent="0.25">
      <c r="A25" s="26">
        <f t="shared" si="1"/>
        <v>10</v>
      </c>
      <c r="B25" s="11" t="s">
        <v>40</v>
      </c>
      <c r="C25" s="12" t="s">
        <v>41</v>
      </c>
      <c r="D25" s="13" t="s">
        <v>14</v>
      </c>
      <c r="E25" s="13" t="s">
        <v>14</v>
      </c>
      <c r="F25" s="14"/>
      <c r="G25" s="15">
        <f>VLOOKUP(B25,[1]Brokers!$B$7:$H$58,7,0)</f>
        <v>16877355.25</v>
      </c>
      <c r="H25" s="15">
        <v>0</v>
      </c>
      <c r="I25" s="15">
        <f>VLOOKUP(B25,[1]Brokers!$B$7:$M$58,12,0)</f>
        <v>0</v>
      </c>
      <c r="J25" s="23">
        <f>VLOOKUP(B25,[1]Brokers!$B$7:$O$58,14,0)</f>
        <v>16877355.25</v>
      </c>
      <c r="K25" s="23">
        <v>6968450278.1300001</v>
      </c>
      <c r="L25" s="27">
        <f t="shared" si="0"/>
        <v>8.4961724323224467E-3</v>
      </c>
      <c r="M25" s="23"/>
      <c r="O25" s="19"/>
    </row>
    <row r="26" spans="1:15" x14ac:dyDescent="0.25">
      <c r="A26" s="26">
        <f t="shared" si="1"/>
        <v>11</v>
      </c>
      <c r="B26" s="11" t="s">
        <v>25</v>
      </c>
      <c r="C26" s="12" t="s">
        <v>26</v>
      </c>
      <c r="D26" s="13" t="s">
        <v>14</v>
      </c>
      <c r="E26" s="13" t="s">
        <v>14</v>
      </c>
      <c r="F26" s="13" t="s">
        <v>14</v>
      </c>
      <c r="G26" s="15">
        <f>VLOOKUP(B26,[1]Brokers!$B$7:$H$58,7,0)</f>
        <v>99957223.229999989</v>
      </c>
      <c r="H26" s="15">
        <v>0</v>
      </c>
      <c r="I26" s="15">
        <f>VLOOKUP(B26,[1]Brokers!$B$7:$M$58,12,0)</f>
        <v>1706490</v>
      </c>
      <c r="J26" s="23">
        <f>VLOOKUP(B26,[1]Brokers!$B$7:$O$58,14,0)</f>
        <v>101663713.22999999</v>
      </c>
      <c r="K26" s="23">
        <v>6909389872.7900009</v>
      </c>
      <c r="L26" s="27">
        <f t="shared" si="0"/>
        <v>8.4241639702306217E-3</v>
      </c>
      <c r="O26" s="19"/>
    </row>
    <row r="27" spans="1:15" x14ac:dyDescent="0.25">
      <c r="A27" s="26">
        <f t="shared" si="1"/>
        <v>12</v>
      </c>
      <c r="B27" s="11" t="s">
        <v>24</v>
      </c>
      <c r="C27" s="12" t="s">
        <v>116</v>
      </c>
      <c r="D27" s="13" t="s">
        <v>14</v>
      </c>
      <c r="E27" s="13" t="s">
        <v>14</v>
      </c>
      <c r="F27" s="13" t="s">
        <v>14</v>
      </c>
      <c r="G27" s="15">
        <f>VLOOKUP(B27,[1]Brokers!$B$7:$H$58,7,0)</f>
        <v>348439129.52999997</v>
      </c>
      <c r="H27" s="15">
        <v>0</v>
      </c>
      <c r="I27" s="15">
        <f>VLOOKUP(B27,[1]Brokers!$B$7:$M$58,12,0)</f>
        <v>22736173</v>
      </c>
      <c r="J27" s="23">
        <f>VLOOKUP(B27,[1]Brokers!$B$7:$O$58,14,0)</f>
        <v>371175302.52999997</v>
      </c>
      <c r="K27" s="23">
        <v>6439126670.1300001</v>
      </c>
      <c r="L27" s="27">
        <f t="shared" si="0"/>
        <v>7.8508030221135106E-3</v>
      </c>
      <c r="O27" s="19"/>
    </row>
    <row r="28" spans="1:15" x14ac:dyDescent="0.25">
      <c r="A28" s="26">
        <f t="shared" si="1"/>
        <v>13</v>
      </c>
      <c r="B28" s="11" t="s">
        <v>85</v>
      </c>
      <c r="C28" s="12" t="s">
        <v>86</v>
      </c>
      <c r="D28" s="13" t="s">
        <v>14</v>
      </c>
      <c r="E28" s="13" t="s">
        <v>14</v>
      </c>
      <c r="F28" s="13" t="s">
        <v>14</v>
      </c>
      <c r="G28" s="15">
        <f>VLOOKUP(B28,[1]Brokers!$B$7:$H$58,7,0)</f>
        <v>155150267.92000002</v>
      </c>
      <c r="H28" s="15">
        <v>0</v>
      </c>
      <c r="I28" s="15">
        <f>VLOOKUP(B28,[1]Brokers!$B$7:$M$58,12,0)</f>
        <v>931000</v>
      </c>
      <c r="J28" s="23">
        <f>VLOOKUP(B28,[1]Brokers!$B$7:$O$58,14,0)</f>
        <v>156081267.92000002</v>
      </c>
      <c r="K28" s="23">
        <v>5988886073.0699997</v>
      </c>
      <c r="L28" s="27">
        <f t="shared" si="0"/>
        <v>7.3018543181729689E-3</v>
      </c>
      <c r="O28" s="19"/>
    </row>
    <row r="29" spans="1:15" x14ac:dyDescent="0.25">
      <c r="A29" s="26">
        <f t="shared" si="1"/>
        <v>14</v>
      </c>
      <c r="B29" s="11" t="s">
        <v>38</v>
      </c>
      <c r="C29" s="12" t="s">
        <v>39</v>
      </c>
      <c r="D29" s="13" t="s">
        <v>14</v>
      </c>
      <c r="E29" s="13"/>
      <c r="F29" s="14"/>
      <c r="G29" s="15">
        <f>VLOOKUP(B29,[1]Brokers!$B$7:$H$58,7,0)</f>
        <v>68089489.609999999</v>
      </c>
      <c r="H29" s="15">
        <v>0</v>
      </c>
      <c r="I29" s="15">
        <f>VLOOKUP(B29,[1]Brokers!$B$7:$M$58,12,0)</f>
        <v>0</v>
      </c>
      <c r="J29" s="23">
        <f>VLOOKUP(B29,[1]Brokers!$B$7:$O$58,14,0)</f>
        <v>68089489.609999999</v>
      </c>
      <c r="K29" s="23">
        <v>2982500849.7600002</v>
      </c>
      <c r="L29" s="27">
        <f t="shared" si="0"/>
        <v>3.6363668373492635E-3</v>
      </c>
      <c r="O29" s="19"/>
    </row>
    <row r="30" spans="1:15" x14ac:dyDescent="0.25">
      <c r="A30" s="26">
        <f t="shared" si="1"/>
        <v>15</v>
      </c>
      <c r="B30" s="11" t="s">
        <v>21</v>
      </c>
      <c r="C30" s="12" t="s">
        <v>22</v>
      </c>
      <c r="D30" s="13" t="s">
        <v>14</v>
      </c>
      <c r="E30" s="13" t="s">
        <v>14</v>
      </c>
      <c r="F30" s="14" t="s">
        <v>14</v>
      </c>
      <c r="G30" s="15">
        <f>VLOOKUP(B30,[1]Brokers!$B$7:$H$58,7,0)</f>
        <v>49719408.75</v>
      </c>
      <c r="H30" s="15">
        <v>0</v>
      </c>
      <c r="I30" s="15">
        <f>VLOOKUP(B30,[1]Brokers!$B$7:$M$58,12,0)</f>
        <v>0</v>
      </c>
      <c r="J30" s="23">
        <f>VLOOKUP(B30,[1]Brokers!$B$7:$O$58,14,0)</f>
        <v>49719408.75</v>
      </c>
      <c r="K30" s="23">
        <v>2324086747.8699999</v>
      </c>
      <c r="L30" s="27">
        <f t="shared" si="0"/>
        <v>2.8336058907602428E-3</v>
      </c>
      <c r="O30" s="19"/>
    </row>
    <row r="31" spans="1:15" x14ac:dyDescent="0.25">
      <c r="A31" s="26">
        <f t="shared" si="1"/>
        <v>16</v>
      </c>
      <c r="B31" s="11" t="s">
        <v>118</v>
      </c>
      <c r="C31" s="12" t="s">
        <v>117</v>
      </c>
      <c r="D31" s="13" t="s">
        <v>14</v>
      </c>
      <c r="E31" s="14"/>
      <c r="F31" s="14"/>
      <c r="G31" s="15">
        <f>VLOOKUP(B31,[1]Brokers!$B$7:$H$58,7,0)</f>
        <v>173910354.15000001</v>
      </c>
      <c r="H31" s="15">
        <v>0</v>
      </c>
      <c r="I31" s="15">
        <f>VLOOKUP(B31,[1]Brokers!$B$7:$M$58,12,0)</f>
        <v>99800</v>
      </c>
      <c r="J31" s="23">
        <f>VLOOKUP(B31,[1]Brokers!$B$7:$O$58,14,0)</f>
        <v>174010154.15000001</v>
      </c>
      <c r="K31" s="23">
        <v>1964364912.05</v>
      </c>
      <c r="L31" s="27">
        <f t="shared" si="0"/>
        <v>2.3950207501888649E-3</v>
      </c>
      <c r="O31" s="19"/>
    </row>
    <row r="32" spans="1:15" x14ac:dyDescent="0.25">
      <c r="A32" s="26">
        <f t="shared" si="1"/>
        <v>17</v>
      </c>
      <c r="B32" s="11" t="s">
        <v>29</v>
      </c>
      <c r="C32" s="12" t="s">
        <v>30</v>
      </c>
      <c r="D32" s="13" t="s">
        <v>14</v>
      </c>
      <c r="E32" s="14"/>
      <c r="F32" s="14"/>
      <c r="G32" s="15">
        <f>VLOOKUP(B32,[1]Brokers!$B$7:$H$58,7,0)</f>
        <v>290836744.47000003</v>
      </c>
      <c r="H32" s="15">
        <v>0</v>
      </c>
      <c r="I32" s="15">
        <f>VLOOKUP(B32,[1]Brokers!$B$7:$M$58,12,0)</f>
        <v>399702000</v>
      </c>
      <c r="J32" s="23">
        <f>VLOOKUP(B32,[1]Brokers!$B$7:$O$58,14,0)</f>
        <v>690538744.47000003</v>
      </c>
      <c r="K32" s="23">
        <v>1805724818.9199998</v>
      </c>
      <c r="L32" s="27">
        <f t="shared" si="0"/>
        <v>2.2016013338026627E-3</v>
      </c>
      <c r="O32" s="19"/>
    </row>
    <row r="33" spans="1:15" x14ac:dyDescent="0.25">
      <c r="A33" s="26">
        <f t="shared" si="1"/>
        <v>18</v>
      </c>
      <c r="B33" s="11" t="s">
        <v>15</v>
      </c>
      <c r="C33" s="12" t="s">
        <v>16</v>
      </c>
      <c r="D33" s="13" t="s">
        <v>14</v>
      </c>
      <c r="E33" s="13" t="s">
        <v>14</v>
      </c>
      <c r="F33" s="13" t="s">
        <v>14</v>
      </c>
      <c r="G33" s="15">
        <f>VLOOKUP(B33,[1]Brokers!$B$7:$H$58,7,0)</f>
        <v>30069098.43</v>
      </c>
      <c r="H33" s="15">
        <v>0</v>
      </c>
      <c r="I33" s="15">
        <f>VLOOKUP(B33,[1]Brokers!$B$7:$M$58,12,0)</f>
        <v>0</v>
      </c>
      <c r="J33" s="23">
        <f>VLOOKUP(B33,[1]Brokers!$B$7:$O$58,14,0)</f>
        <v>30069098.43</v>
      </c>
      <c r="K33" s="23">
        <v>1664953445.4600003</v>
      </c>
      <c r="L33" s="27">
        <f t="shared" si="0"/>
        <v>2.0299680703488592E-3</v>
      </c>
      <c r="O33" s="19"/>
    </row>
    <row r="34" spans="1:15" x14ac:dyDescent="0.25">
      <c r="A34" s="26">
        <f t="shared" si="1"/>
        <v>19</v>
      </c>
      <c r="B34" s="11" t="s">
        <v>34</v>
      </c>
      <c r="C34" s="12" t="s">
        <v>35</v>
      </c>
      <c r="D34" s="13" t="s">
        <v>14</v>
      </c>
      <c r="E34" s="13" t="s">
        <v>14</v>
      </c>
      <c r="F34" s="13" t="s">
        <v>14</v>
      </c>
      <c r="G34" s="15">
        <f>VLOOKUP(B34,[1]Brokers!$B$7:$H$58,7,0)</f>
        <v>2083766.7</v>
      </c>
      <c r="H34" s="15">
        <v>0</v>
      </c>
      <c r="I34" s="15">
        <f>VLOOKUP(B34,[1]Brokers!$B$7:$M$58,12,0)</f>
        <v>0</v>
      </c>
      <c r="J34" s="23">
        <f>VLOOKUP(B34,[1]Brokers!$B$7:$O$58,14,0)</f>
        <v>2083766.7</v>
      </c>
      <c r="K34" s="23">
        <v>1586325314.1800001</v>
      </c>
      <c r="L34" s="27">
        <f t="shared" si="0"/>
        <v>1.9341019688882866E-3</v>
      </c>
      <c r="O34" s="19"/>
    </row>
    <row r="35" spans="1:15" x14ac:dyDescent="0.25">
      <c r="A35" s="26">
        <f t="shared" si="1"/>
        <v>20</v>
      </c>
      <c r="B35" s="11" t="s">
        <v>42</v>
      </c>
      <c r="C35" s="12" t="s">
        <v>126</v>
      </c>
      <c r="D35" s="13" t="s">
        <v>14</v>
      </c>
      <c r="E35" s="14"/>
      <c r="F35" s="14"/>
      <c r="G35" s="15">
        <f>VLOOKUP(B35,[1]Brokers!$B$7:$H$58,7,0)</f>
        <v>8634016.0899999999</v>
      </c>
      <c r="H35" s="15">
        <v>0</v>
      </c>
      <c r="I35" s="15">
        <f>VLOOKUP(B35,[1]Brokers!$B$7:$M$58,12,0)</f>
        <v>0</v>
      </c>
      <c r="J35" s="23">
        <f>VLOOKUP(B35,[1]Brokers!$B$7:$O$58,14,0)</f>
        <v>8634016.0899999999</v>
      </c>
      <c r="K35" s="23">
        <v>1439695488.53</v>
      </c>
      <c r="L35" s="27">
        <f t="shared" si="0"/>
        <v>1.7553258805586315E-3</v>
      </c>
      <c r="O35" s="19"/>
    </row>
    <row r="36" spans="1:15" x14ac:dyDescent="0.25">
      <c r="A36" s="26">
        <f t="shared" si="1"/>
        <v>21</v>
      </c>
      <c r="B36" s="11" t="s">
        <v>55</v>
      </c>
      <c r="C36" s="12" t="s">
        <v>56</v>
      </c>
      <c r="D36" s="13" t="s">
        <v>14</v>
      </c>
      <c r="E36" s="14"/>
      <c r="F36" s="14"/>
      <c r="G36" s="15">
        <f>VLOOKUP(B36,[1]Brokers!$B$7:$H$58,7,0)</f>
        <v>2741441</v>
      </c>
      <c r="H36" s="15">
        <v>0</v>
      </c>
      <c r="I36" s="15">
        <f>VLOOKUP(B36,[1]Brokers!$B$7:$M$58,12,0)</f>
        <v>0</v>
      </c>
      <c r="J36" s="23">
        <f>VLOOKUP(B36,[1]Brokers!$B$7:$O$58,14,0)</f>
        <v>2741441</v>
      </c>
      <c r="K36" s="23">
        <v>1101464663.97</v>
      </c>
      <c r="L36" s="27">
        <f t="shared" si="0"/>
        <v>1.3429433144653972E-3</v>
      </c>
      <c r="O36" s="19"/>
    </row>
    <row r="37" spans="1:15" x14ac:dyDescent="0.25">
      <c r="A37" s="26">
        <f t="shared" si="1"/>
        <v>22</v>
      </c>
      <c r="B37" s="11" t="s">
        <v>79</v>
      </c>
      <c r="C37" s="12" t="s">
        <v>80</v>
      </c>
      <c r="D37" s="13" t="s">
        <v>14</v>
      </c>
      <c r="E37" s="14"/>
      <c r="F37" s="14"/>
      <c r="G37" s="15">
        <f>VLOOKUP(B37,[1]Brokers!$B$7:$H$58,7,0)</f>
        <v>32726786.970000003</v>
      </c>
      <c r="H37" s="15">
        <v>0</v>
      </c>
      <c r="I37" s="15">
        <f>VLOOKUP(B37,[1]Brokers!$B$7:$M$58,12,0)</f>
        <v>44211733</v>
      </c>
      <c r="J37" s="23">
        <f>VLOOKUP(B37,[1]Brokers!$B$7:$O$58,14,0)</f>
        <v>76938519.969999999</v>
      </c>
      <c r="K37" s="23">
        <v>1015707403</v>
      </c>
      <c r="L37" s="27">
        <f t="shared" si="0"/>
        <v>1.2383851347491004E-3</v>
      </c>
      <c r="O37" s="19"/>
    </row>
    <row r="38" spans="1:15" x14ac:dyDescent="0.25">
      <c r="A38" s="26">
        <f t="shared" si="1"/>
        <v>23</v>
      </c>
      <c r="B38" s="11" t="s">
        <v>53</v>
      </c>
      <c r="C38" s="12" t="s">
        <v>54</v>
      </c>
      <c r="D38" s="13" t="s">
        <v>14</v>
      </c>
      <c r="E38" s="14"/>
      <c r="F38" s="13" t="s">
        <v>14</v>
      </c>
      <c r="G38" s="15">
        <f>VLOOKUP(B38,[1]Brokers!$B$7:$H$58,7,0)</f>
        <v>2312282.4</v>
      </c>
      <c r="H38" s="15">
        <v>0</v>
      </c>
      <c r="I38" s="15">
        <f>VLOOKUP(B38,[1]Brokers!$B$7:$M$58,12,0)</f>
        <v>0</v>
      </c>
      <c r="J38" s="23">
        <f>VLOOKUP(B38,[1]Brokers!$B$7:$O$58,14,0)</f>
        <v>2312282.4</v>
      </c>
      <c r="K38" s="23">
        <v>733110392.41999996</v>
      </c>
      <c r="L38" s="27">
        <f t="shared" si="0"/>
        <v>8.9383321360217308E-4</v>
      </c>
      <c r="O38" s="19"/>
    </row>
    <row r="39" spans="1:15" x14ac:dyDescent="0.25">
      <c r="A39" s="26">
        <f t="shared" si="1"/>
        <v>24</v>
      </c>
      <c r="B39" s="11" t="s">
        <v>100</v>
      </c>
      <c r="C39" s="12" t="s">
        <v>99</v>
      </c>
      <c r="D39" s="13" t="s">
        <v>14</v>
      </c>
      <c r="E39" s="14"/>
      <c r="F39" s="14"/>
      <c r="G39" s="15">
        <f>VLOOKUP(B39,[1]Brokers!$B$7:$H$58,7,0)</f>
        <v>0</v>
      </c>
      <c r="H39" s="15">
        <v>0</v>
      </c>
      <c r="I39" s="15">
        <f>VLOOKUP(B39,[1]Brokers!$B$7:$M$58,12,0)</f>
        <v>0</v>
      </c>
      <c r="J39" s="23">
        <f>VLOOKUP(B39,[1]Brokers!$B$7:$O$58,14,0)</f>
        <v>0</v>
      </c>
      <c r="K39" s="23">
        <v>691129434</v>
      </c>
      <c r="L39" s="27">
        <f t="shared" si="0"/>
        <v>8.4264859616579901E-4</v>
      </c>
      <c r="M39" s="1"/>
      <c r="O39" s="19"/>
    </row>
    <row r="40" spans="1:15" x14ac:dyDescent="0.25">
      <c r="A40" s="26">
        <f t="shared" si="1"/>
        <v>25</v>
      </c>
      <c r="B40" s="11" t="s">
        <v>77</v>
      </c>
      <c r="C40" s="12" t="s">
        <v>78</v>
      </c>
      <c r="D40" s="13" t="s">
        <v>14</v>
      </c>
      <c r="E40" s="13" t="s">
        <v>14</v>
      </c>
      <c r="F40" s="14"/>
      <c r="G40" s="15">
        <f>VLOOKUP(B40,[1]Brokers!$B$7:$H$58,7,0)</f>
        <v>4799786.5199999996</v>
      </c>
      <c r="H40" s="15">
        <v>0</v>
      </c>
      <c r="I40" s="15">
        <f>VLOOKUP(B40,[1]Brokers!$B$7:$M$58,12,0)</f>
        <v>4970000</v>
      </c>
      <c r="J40" s="23">
        <f>VLOOKUP(B40,[1]Brokers!$B$7:$O$58,14,0)</f>
        <v>9769786.5199999996</v>
      </c>
      <c r="K40" s="23">
        <v>663304911.39999986</v>
      </c>
      <c r="L40" s="27">
        <f t="shared" si="0"/>
        <v>8.0872398848099054E-4</v>
      </c>
      <c r="O40" s="19"/>
    </row>
    <row r="41" spans="1:15" x14ac:dyDescent="0.25">
      <c r="A41" s="26">
        <f t="shared" si="1"/>
        <v>26</v>
      </c>
      <c r="B41" s="11" t="s">
        <v>75</v>
      </c>
      <c r="C41" s="12" t="s">
        <v>76</v>
      </c>
      <c r="D41" s="13" t="s">
        <v>14</v>
      </c>
      <c r="E41" s="14"/>
      <c r="F41" s="14"/>
      <c r="G41" s="15">
        <v>0</v>
      </c>
      <c r="H41" s="15">
        <v>0</v>
      </c>
      <c r="I41" s="15">
        <v>0</v>
      </c>
      <c r="J41" s="23">
        <v>0</v>
      </c>
      <c r="K41" s="23">
        <v>636605249.4799999</v>
      </c>
      <c r="L41" s="27">
        <f t="shared" si="0"/>
        <v>7.7617084933196486E-4</v>
      </c>
      <c r="O41" s="19"/>
    </row>
    <row r="42" spans="1:15" x14ac:dyDescent="0.25">
      <c r="A42" s="26">
        <f t="shared" si="1"/>
        <v>27</v>
      </c>
      <c r="B42" s="11" t="s">
        <v>32</v>
      </c>
      <c r="C42" s="12" t="s">
        <v>33</v>
      </c>
      <c r="D42" s="13" t="s">
        <v>14</v>
      </c>
      <c r="E42" s="14"/>
      <c r="F42" s="14"/>
      <c r="G42" s="15">
        <f>VLOOKUP(B42,[1]Brokers!$B$7:$H$58,7,0)</f>
        <v>160958639.69999999</v>
      </c>
      <c r="H42" s="15">
        <v>0</v>
      </c>
      <c r="I42" s="15">
        <f>VLOOKUP(B42,[1]Brokers!$B$7:$M$58,12,0)</f>
        <v>0</v>
      </c>
      <c r="J42" s="23">
        <f>VLOOKUP(B42,[1]Brokers!$B$7:$O$58,14,0)</f>
        <v>160958639.69999999</v>
      </c>
      <c r="K42" s="23">
        <v>531850582.28000003</v>
      </c>
      <c r="L42" s="27">
        <f t="shared" si="0"/>
        <v>6.4845038350400336E-4</v>
      </c>
      <c r="O42" s="19"/>
    </row>
    <row r="43" spans="1:15" x14ac:dyDescent="0.25">
      <c r="A43" s="26">
        <f t="shared" si="1"/>
        <v>28</v>
      </c>
      <c r="B43" s="11" t="s">
        <v>43</v>
      </c>
      <c r="C43" s="12" t="s">
        <v>44</v>
      </c>
      <c r="D43" s="13" t="s">
        <v>14</v>
      </c>
      <c r="E43" s="14"/>
      <c r="F43" s="14"/>
      <c r="G43" s="15">
        <f>VLOOKUP(B43,[1]Brokers!$B$7:$H$58,7,0)</f>
        <v>4668009.3499999996</v>
      </c>
      <c r="H43" s="15">
        <v>0</v>
      </c>
      <c r="I43" s="15">
        <f>VLOOKUP(B43,[1]Brokers!$B$7:$M$58,12,0)</f>
        <v>0</v>
      </c>
      <c r="J43" s="23">
        <f>VLOOKUP(B43,[1]Brokers!$B$7:$O$58,14,0)</f>
        <v>4668009.3499999996</v>
      </c>
      <c r="K43" s="23">
        <v>454349071.43000007</v>
      </c>
      <c r="L43" s="27">
        <f t="shared" si="0"/>
        <v>5.5395789612647846E-4</v>
      </c>
      <c r="O43" s="19"/>
    </row>
    <row r="44" spans="1:15" x14ac:dyDescent="0.25">
      <c r="A44" s="26">
        <f t="shared" si="1"/>
        <v>29</v>
      </c>
      <c r="B44" s="11" t="s">
        <v>83</v>
      </c>
      <c r="C44" s="12" t="s">
        <v>84</v>
      </c>
      <c r="D44" s="13" t="s">
        <v>14</v>
      </c>
      <c r="E44" s="14"/>
      <c r="F44" s="14"/>
      <c r="G44" s="15">
        <f>VLOOKUP(B44,[1]Brokers!$B$7:$H$58,7,0)</f>
        <v>71708</v>
      </c>
      <c r="H44" s="15">
        <v>0</v>
      </c>
      <c r="I44" s="15">
        <f>VLOOKUP(B44,[1]Brokers!$B$7:$M$58,12,0)</f>
        <v>0</v>
      </c>
      <c r="J44" s="23">
        <f>VLOOKUP(B44,[1]Brokers!$B$7:$O$58,14,0)</f>
        <v>71708</v>
      </c>
      <c r="K44" s="23">
        <v>351823620.07000005</v>
      </c>
      <c r="L44" s="27">
        <f t="shared" si="0"/>
        <v>4.2895536634018536E-4</v>
      </c>
      <c r="O44" s="19"/>
    </row>
    <row r="45" spans="1:15" x14ac:dyDescent="0.25">
      <c r="A45" s="26">
        <f t="shared" si="1"/>
        <v>30</v>
      </c>
      <c r="B45" s="11" t="s">
        <v>51</v>
      </c>
      <c r="C45" s="12" t="s">
        <v>52</v>
      </c>
      <c r="D45" s="13" t="s">
        <v>14</v>
      </c>
      <c r="E45" s="14"/>
      <c r="F45" s="14"/>
      <c r="G45" s="15">
        <f>VLOOKUP(B45,[1]Brokers!$B$7:$H$58,7,0)</f>
        <v>6619268.2999999998</v>
      </c>
      <c r="H45" s="15">
        <v>0</v>
      </c>
      <c r="I45" s="15">
        <f>VLOOKUP(B45,[1]Brokers!$B$7:$M$58,12,0)</f>
        <v>0</v>
      </c>
      <c r="J45" s="23">
        <f>VLOOKUP(B45,[1]Brokers!$B$7:$O$58,14,0)</f>
        <v>6619268.2999999998</v>
      </c>
      <c r="K45" s="23">
        <v>338059725.86000001</v>
      </c>
      <c r="L45" s="27">
        <f t="shared" si="0"/>
        <v>4.1217395671810421E-4</v>
      </c>
      <c r="O45" s="19"/>
    </row>
    <row r="46" spans="1:15" x14ac:dyDescent="0.25">
      <c r="A46" s="26">
        <f t="shared" si="1"/>
        <v>31</v>
      </c>
      <c r="B46" s="11" t="s">
        <v>67</v>
      </c>
      <c r="C46" s="12" t="s">
        <v>68</v>
      </c>
      <c r="D46" s="13" t="s">
        <v>14</v>
      </c>
      <c r="E46" s="14"/>
      <c r="F46" s="14"/>
      <c r="G46" s="15">
        <f>VLOOKUP(B46,[1]Brokers!$B$7:$H$58,7,0)</f>
        <v>4977390.29</v>
      </c>
      <c r="H46" s="15">
        <v>0</v>
      </c>
      <c r="I46" s="15">
        <f>VLOOKUP(B46,[1]Brokers!$B$7:$M$58,12,0)</f>
        <v>0</v>
      </c>
      <c r="J46" s="23">
        <f>VLOOKUP(B46,[1]Brokers!$B$7:$O$58,14,0)</f>
        <v>4977390.29</v>
      </c>
      <c r="K46" s="23">
        <v>218222296.43999997</v>
      </c>
      <c r="L46" s="27">
        <f t="shared" si="0"/>
        <v>2.6606407237351548E-4</v>
      </c>
      <c r="O46" s="19"/>
    </row>
    <row r="47" spans="1:15" x14ac:dyDescent="0.25">
      <c r="A47" s="26">
        <f t="shared" si="1"/>
        <v>32</v>
      </c>
      <c r="B47" s="11" t="s">
        <v>88</v>
      </c>
      <c r="C47" s="12" t="s">
        <v>89</v>
      </c>
      <c r="D47" s="13" t="s">
        <v>14</v>
      </c>
      <c r="E47" s="13" t="s">
        <v>14</v>
      </c>
      <c r="F47" s="13" t="s">
        <v>14</v>
      </c>
      <c r="G47" s="15">
        <f>VLOOKUP(B47,[1]Brokers!$B$7:$H$58,7,0)</f>
        <v>625210</v>
      </c>
      <c r="H47" s="15">
        <v>0</v>
      </c>
      <c r="I47" s="15">
        <f>VLOOKUP(B47,[1]Brokers!$B$7:$M$58,12,0)</f>
        <v>0</v>
      </c>
      <c r="J47" s="23">
        <f>VLOOKUP(B47,[1]Brokers!$B$7:$O$58,14,0)</f>
        <v>625210</v>
      </c>
      <c r="K47" s="23">
        <v>202149439.59999999</v>
      </c>
      <c r="L47" s="27">
        <f t="shared" si="0"/>
        <v>2.4646749670141085E-4</v>
      </c>
      <c r="O47" s="19"/>
    </row>
    <row r="48" spans="1:15" x14ac:dyDescent="0.25">
      <c r="A48" s="26">
        <f t="shared" si="1"/>
        <v>33</v>
      </c>
      <c r="B48" s="11" t="s">
        <v>65</v>
      </c>
      <c r="C48" s="12" t="s">
        <v>66</v>
      </c>
      <c r="D48" s="13" t="s">
        <v>14</v>
      </c>
      <c r="E48" s="14"/>
      <c r="F48" s="14"/>
      <c r="G48" s="15">
        <f>VLOOKUP(B48,[1]Brokers!$B$7:$H$58,7,0)</f>
        <v>7313271.5800000001</v>
      </c>
      <c r="H48" s="15">
        <v>0</v>
      </c>
      <c r="I48" s="15">
        <f>VLOOKUP(B48,[1]Brokers!$B$7:$M$58,12,0)</f>
        <v>0</v>
      </c>
      <c r="J48" s="23">
        <f>VLOOKUP(B48,[1]Brokers!$B$7:$O$58,14,0)</f>
        <v>7313271.5800000001</v>
      </c>
      <c r="K48" s="23">
        <v>179956881.94000003</v>
      </c>
      <c r="L48" s="27">
        <f t="shared" ref="L48:L70" si="2">K48/$K$71</f>
        <v>2.1940957290659312E-4</v>
      </c>
      <c r="O48" s="19"/>
    </row>
    <row r="49" spans="1:15" x14ac:dyDescent="0.25">
      <c r="A49" s="26">
        <f t="shared" si="1"/>
        <v>34</v>
      </c>
      <c r="B49" s="11" t="s">
        <v>95</v>
      </c>
      <c r="C49" s="12" t="s">
        <v>96</v>
      </c>
      <c r="D49" s="13" t="s">
        <v>14</v>
      </c>
      <c r="E49" s="14"/>
      <c r="F49" s="14"/>
      <c r="G49" s="15">
        <f>VLOOKUP(B49,[1]Brokers!$B$7:$H$58,7,0)</f>
        <v>20510853</v>
      </c>
      <c r="H49" s="15">
        <v>0</v>
      </c>
      <c r="I49" s="15">
        <f>VLOOKUP(B49,[1]Brokers!$B$7:$M$58,12,0)</f>
        <v>0</v>
      </c>
      <c r="J49" s="23">
        <f>VLOOKUP(B49,[1]Brokers!$B$7:$O$58,14,0)</f>
        <v>20510853</v>
      </c>
      <c r="K49" s="23">
        <v>172073217.93000001</v>
      </c>
      <c r="L49" s="27">
        <f t="shared" si="2"/>
        <v>2.0979754065350093E-4</v>
      </c>
      <c r="O49" s="19"/>
    </row>
    <row r="50" spans="1:15" x14ac:dyDescent="0.25">
      <c r="A50" s="26">
        <f t="shared" si="1"/>
        <v>35</v>
      </c>
      <c r="B50" s="11" t="s">
        <v>17</v>
      </c>
      <c r="C50" s="12" t="s">
        <v>18</v>
      </c>
      <c r="D50" s="13" t="s">
        <v>14</v>
      </c>
      <c r="E50" s="13" t="s">
        <v>14</v>
      </c>
      <c r="F50" s="13" t="s">
        <v>14</v>
      </c>
      <c r="G50" s="15">
        <f>VLOOKUP(B50,[1]Brokers!$B$7:$H$58,7,0)</f>
        <v>4905892.41</v>
      </c>
      <c r="H50" s="15">
        <v>0</v>
      </c>
      <c r="I50" s="15">
        <f>VLOOKUP(B50,[1]Brokers!$B$7:$M$58,12,0)</f>
        <v>0</v>
      </c>
      <c r="J50" s="23">
        <f>VLOOKUP(B50,[1]Brokers!$B$7:$O$58,14,0)</f>
        <v>4905892.41</v>
      </c>
      <c r="K50" s="23">
        <v>143264553.54999998</v>
      </c>
      <c r="L50" s="27">
        <f t="shared" si="2"/>
        <v>1.7467303371893059E-4</v>
      </c>
      <c r="O50" s="19"/>
    </row>
    <row r="51" spans="1:15" x14ac:dyDescent="0.25">
      <c r="A51" s="26">
        <f t="shared" si="1"/>
        <v>36</v>
      </c>
      <c r="B51" s="11" t="s">
        <v>71</v>
      </c>
      <c r="C51" s="12" t="s">
        <v>72</v>
      </c>
      <c r="D51" s="13" t="s">
        <v>14</v>
      </c>
      <c r="E51" s="14"/>
      <c r="F51" s="14"/>
      <c r="G51" s="15">
        <f>VLOOKUP(B51,[1]Brokers!$B$7:$H$58,7,0)</f>
        <v>3658309.07</v>
      </c>
      <c r="H51" s="15">
        <v>0</v>
      </c>
      <c r="I51" s="15">
        <f>VLOOKUP(B51,[1]Brokers!$B$7:$M$58,12,0)</f>
        <v>0</v>
      </c>
      <c r="J51" s="23">
        <f>VLOOKUP(B51,[1]Brokers!$B$7:$O$58,14,0)</f>
        <v>3658309.07</v>
      </c>
      <c r="K51" s="23">
        <v>142752370.92999998</v>
      </c>
      <c r="L51" s="27">
        <f t="shared" si="2"/>
        <v>1.7404856318636243E-4</v>
      </c>
      <c r="O51" s="19"/>
    </row>
    <row r="52" spans="1:15" x14ac:dyDescent="0.25">
      <c r="A52" s="26">
        <f t="shared" si="1"/>
        <v>37</v>
      </c>
      <c r="B52" s="11" t="s">
        <v>61</v>
      </c>
      <c r="C52" s="12" t="s">
        <v>62</v>
      </c>
      <c r="D52" s="13" t="s">
        <v>14</v>
      </c>
      <c r="E52" s="14"/>
      <c r="F52" s="14"/>
      <c r="G52" s="15">
        <f>VLOOKUP(B52,[1]Brokers!$B$7:$H$58,7,0)</f>
        <v>8180862.5999999996</v>
      </c>
      <c r="H52" s="15">
        <v>0</v>
      </c>
      <c r="I52" s="15">
        <f>VLOOKUP(B52,[1]Brokers!$B$7:$M$58,12,0)</f>
        <v>0</v>
      </c>
      <c r="J52" s="23">
        <f>VLOOKUP(B52,[1]Brokers!$B$7:$O$58,14,0)</f>
        <v>8180862.5999999996</v>
      </c>
      <c r="K52" s="23">
        <v>135664292.59</v>
      </c>
      <c r="L52" s="27">
        <f t="shared" si="2"/>
        <v>1.654065361377587E-4</v>
      </c>
      <c r="O52" s="19"/>
    </row>
    <row r="53" spans="1:15" x14ac:dyDescent="0.25">
      <c r="A53" s="26">
        <f t="shared" si="1"/>
        <v>38</v>
      </c>
      <c r="B53" s="11" t="s">
        <v>45</v>
      </c>
      <c r="C53" s="12" t="s">
        <v>46</v>
      </c>
      <c r="D53" s="13" t="s">
        <v>14</v>
      </c>
      <c r="E53" s="14"/>
      <c r="F53" s="14"/>
      <c r="G53" s="15">
        <f>VLOOKUP(B53,[1]Brokers!$B$7:$H$58,7,0)</f>
        <v>0</v>
      </c>
      <c r="H53" s="15">
        <v>0</v>
      </c>
      <c r="I53" s="15">
        <f>VLOOKUP(B53,[1]Brokers!$B$7:$M$58,12,0)</f>
        <v>0</v>
      </c>
      <c r="J53" s="23">
        <f>VLOOKUP(B53,[1]Brokers!$B$7:$O$58,14,0)</f>
        <v>0</v>
      </c>
      <c r="K53" s="23">
        <v>96790531.360000014</v>
      </c>
      <c r="L53" s="27">
        <f t="shared" si="2"/>
        <v>1.1801031957299875E-4</v>
      </c>
      <c r="O53" s="19"/>
    </row>
    <row r="54" spans="1:15" x14ac:dyDescent="0.25">
      <c r="A54" s="26">
        <f t="shared" si="1"/>
        <v>39</v>
      </c>
      <c r="B54" s="11" t="s">
        <v>106</v>
      </c>
      <c r="C54" s="12" t="s">
        <v>107</v>
      </c>
      <c r="D54" s="13" t="s">
        <v>14</v>
      </c>
      <c r="E54" s="14"/>
      <c r="F54" s="14"/>
      <c r="G54" s="15">
        <f>VLOOKUP(B54,[1]Brokers!$B$7:$H$58,7,0)</f>
        <v>4934652.09</v>
      </c>
      <c r="H54" s="15">
        <v>0</v>
      </c>
      <c r="I54" s="15">
        <f>VLOOKUP(B54,[1]Brokers!$B$7:$M$58,12,0)</f>
        <v>0</v>
      </c>
      <c r="J54" s="23">
        <f>VLOOKUP(B54,[1]Brokers!$B$7:$O$58,14,0)</f>
        <v>4934652.09</v>
      </c>
      <c r="K54" s="23">
        <v>77348947.090000004</v>
      </c>
      <c r="L54" s="27">
        <f t="shared" si="2"/>
        <v>9.4306476433893518E-5</v>
      </c>
      <c r="O54" s="19"/>
    </row>
    <row r="55" spans="1:15" x14ac:dyDescent="0.25">
      <c r="A55" s="26">
        <f t="shared" si="1"/>
        <v>40</v>
      </c>
      <c r="B55" s="11" t="s">
        <v>49</v>
      </c>
      <c r="C55" s="12" t="s">
        <v>50</v>
      </c>
      <c r="D55" s="13" t="s">
        <v>14</v>
      </c>
      <c r="E55" s="14"/>
      <c r="F55" s="14"/>
      <c r="G55" s="15">
        <f>VLOOKUP(B55,[1]Brokers!$B$7:$H$58,7,0)</f>
        <v>0</v>
      </c>
      <c r="H55" s="15">
        <v>0</v>
      </c>
      <c r="I55" s="15">
        <f>VLOOKUP(B55,[1]Brokers!$B$7:$M$58,12,0)</f>
        <v>0</v>
      </c>
      <c r="J55" s="23">
        <f>VLOOKUP(B55,[1]Brokers!$B$7:$O$58,14,0)</f>
        <v>0</v>
      </c>
      <c r="K55" s="23">
        <v>65614543.170000002</v>
      </c>
      <c r="L55" s="27">
        <f t="shared" si="2"/>
        <v>7.9999490645714152E-5</v>
      </c>
      <c r="O55" s="19"/>
    </row>
    <row r="56" spans="1:15" s="17" customFormat="1" x14ac:dyDescent="0.25">
      <c r="A56" s="26">
        <f t="shared" si="1"/>
        <v>41</v>
      </c>
      <c r="B56" s="11" t="s">
        <v>92</v>
      </c>
      <c r="C56" s="12" t="s">
        <v>93</v>
      </c>
      <c r="D56" s="13" t="s">
        <v>14</v>
      </c>
      <c r="E56" s="14"/>
      <c r="F56" s="14"/>
      <c r="G56" s="15">
        <f>VLOOKUP(B56,[1]Brokers!$B$7:$H$58,7,0)</f>
        <v>0</v>
      </c>
      <c r="H56" s="15">
        <v>0</v>
      </c>
      <c r="I56" s="15">
        <f>VLOOKUP(B56,[1]Brokers!$B$7:$M$58,12,0)</f>
        <v>0</v>
      </c>
      <c r="J56" s="23">
        <f>VLOOKUP(B56,[1]Brokers!$B$7:$O$58,14,0)</f>
        <v>0</v>
      </c>
      <c r="K56" s="23">
        <v>42485653.460000001</v>
      </c>
      <c r="L56" s="27">
        <f t="shared" si="2"/>
        <v>5.1799958855833684E-5</v>
      </c>
      <c r="M56" s="16"/>
      <c r="O56" s="19"/>
    </row>
    <row r="57" spans="1:15" x14ac:dyDescent="0.25">
      <c r="A57" s="26">
        <f t="shared" si="1"/>
        <v>42</v>
      </c>
      <c r="B57" s="11" t="s">
        <v>63</v>
      </c>
      <c r="C57" s="12" t="s">
        <v>64</v>
      </c>
      <c r="D57" s="13" t="s">
        <v>14</v>
      </c>
      <c r="E57" s="14"/>
      <c r="F57" s="14"/>
      <c r="G57" s="15">
        <f>VLOOKUP(B57,[1]Brokers!$B$7:$H$58,7,0)</f>
        <v>650475</v>
      </c>
      <c r="H57" s="15">
        <v>0</v>
      </c>
      <c r="I57" s="15">
        <f>VLOOKUP(B57,[1]Brokers!$B$7:$M$58,12,0)</f>
        <v>0</v>
      </c>
      <c r="J57" s="23">
        <f>VLOOKUP(B57,[1]Brokers!$B$7:$O$58,14,0)</f>
        <v>650475</v>
      </c>
      <c r="K57" s="23">
        <v>41408755.769999996</v>
      </c>
      <c r="L57" s="27">
        <f t="shared" si="2"/>
        <v>5.0486968434573898E-5</v>
      </c>
      <c r="O57" s="19"/>
    </row>
    <row r="58" spans="1:15" x14ac:dyDescent="0.25">
      <c r="A58" s="26">
        <f t="shared" si="1"/>
        <v>43</v>
      </c>
      <c r="B58" s="11" t="s">
        <v>109</v>
      </c>
      <c r="C58" s="12" t="s">
        <v>108</v>
      </c>
      <c r="D58" s="13" t="s">
        <v>14</v>
      </c>
      <c r="E58" s="14"/>
      <c r="F58" s="14"/>
      <c r="G58" s="15">
        <v>0</v>
      </c>
      <c r="H58" s="15">
        <v>0</v>
      </c>
      <c r="I58" s="15">
        <v>0</v>
      </c>
      <c r="J58" s="23">
        <v>0</v>
      </c>
      <c r="K58" s="23">
        <v>34934938.200000003</v>
      </c>
      <c r="L58" s="27">
        <f t="shared" si="2"/>
        <v>4.2593869083238823E-5</v>
      </c>
      <c r="O58" s="19"/>
    </row>
    <row r="59" spans="1:15" x14ac:dyDescent="0.25">
      <c r="A59" s="26">
        <f t="shared" si="1"/>
        <v>44</v>
      </c>
      <c r="B59" s="11" t="s">
        <v>47</v>
      </c>
      <c r="C59" s="12" t="s">
        <v>48</v>
      </c>
      <c r="D59" s="13" t="s">
        <v>14</v>
      </c>
      <c r="E59" s="14"/>
      <c r="F59" s="14"/>
      <c r="G59" s="15">
        <f>VLOOKUP(B59,[1]Brokers!$B$7:$H$58,7,0)</f>
        <v>461200</v>
      </c>
      <c r="H59" s="15">
        <v>0</v>
      </c>
      <c r="I59" s="15">
        <f>VLOOKUP(B59,[1]Brokers!$B$7:$M$58,12,0)</f>
        <v>0</v>
      </c>
      <c r="J59" s="23">
        <f>VLOOKUP(B59,[1]Brokers!$B$7:$O$58,14,0)</f>
        <v>461200</v>
      </c>
      <c r="K59" s="23">
        <v>32442074.27</v>
      </c>
      <c r="L59" s="27">
        <f t="shared" si="2"/>
        <v>3.9554484291175604E-5</v>
      </c>
      <c r="O59" s="19"/>
    </row>
    <row r="60" spans="1:15" x14ac:dyDescent="0.25">
      <c r="A60" s="26">
        <f t="shared" si="1"/>
        <v>45</v>
      </c>
      <c r="B60" s="11" t="s">
        <v>121</v>
      </c>
      <c r="C60" s="12" t="s">
        <v>122</v>
      </c>
      <c r="D60" s="13" t="s">
        <v>14</v>
      </c>
      <c r="E60" s="14"/>
      <c r="F60" s="14"/>
      <c r="G60" s="15">
        <f>VLOOKUP(B60,[1]Brokers!$B$7:$H$58,7,0)</f>
        <v>1320642.6000000001</v>
      </c>
      <c r="H60" s="15"/>
      <c r="I60" s="15">
        <f>VLOOKUP(B60,[1]Brokers!$B$7:$M$58,12,0)</f>
        <v>0</v>
      </c>
      <c r="J60" s="23">
        <f>VLOOKUP(B60,[1]Brokers!$B$7:$O$58,14,0)</f>
        <v>1320642.6000000001</v>
      </c>
      <c r="K60" s="23">
        <v>27871664.170000002</v>
      </c>
      <c r="L60" s="27">
        <f t="shared" si="2"/>
        <v>3.398208429602942E-5</v>
      </c>
      <c r="O60" s="19"/>
    </row>
    <row r="61" spans="1:15" x14ac:dyDescent="0.25">
      <c r="A61" s="26">
        <f t="shared" si="1"/>
        <v>46</v>
      </c>
      <c r="B61" s="11" t="s">
        <v>36</v>
      </c>
      <c r="C61" s="12" t="s">
        <v>37</v>
      </c>
      <c r="D61" s="13" t="s">
        <v>14</v>
      </c>
      <c r="E61" s="14"/>
      <c r="F61" s="14"/>
      <c r="G61" s="15">
        <v>0</v>
      </c>
      <c r="H61" s="15">
        <v>0</v>
      </c>
      <c r="I61" s="15">
        <v>0</v>
      </c>
      <c r="J61" s="23">
        <v>0</v>
      </c>
      <c r="K61" s="23">
        <v>18727201.039999999</v>
      </c>
      <c r="L61" s="27">
        <f t="shared" si="2"/>
        <v>2.2832842721137371E-5</v>
      </c>
      <c r="O61" s="19"/>
    </row>
    <row r="62" spans="1:15" x14ac:dyDescent="0.25">
      <c r="A62" s="26">
        <v>47</v>
      </c>
      <c r="B62" s="11" t="s">
        <v>81</v>
      </c>
      <c r="C62" s="12" t="s">
        <v>82</v>
      </c>
      <c r="D62" s="13" t="s">
        <v>14</v>
      </c>
      <c r="E62" s="14"/>
      <c r="F62" s="14"/>
      <c r="G62" s="15">
        <f>VLOOKUP(B62,[1]Brokers!$B$7:$H$58,7,0)</f>
        <v>1327500</v>
      </c>
      <c r="H62" s="15">
        <v>0</v>
      </c>
      <c r="I62" s="15">
        <f>VLOOKUP(B62,[1]Brokers!$B$7:$M$58,12,0)</f>
        <v>0</v>
      </c>
      <c r="J62" s="23">
        <f>VLOOKUP(B62,[1]Brokers!$B$7:$O$58,14,0)</f>
        <v>1327500</v>
      </c>
      <c r="K62" s="23">
        <v>16045285</v>
      </c>
      <c r="L62" s="27">
        <f t="shared" si="2"/>
        <v>1.9562959143670551E-5</v>
      </c>
      <c r="O62" s="19"/>
    </row>
    <row r="63" spans="1:15" x14ac:dyDescent="0.25">
      <c r="A63" s="26">
        <v>48</v>
      </c>
      <c r="B63" s="11" t="s">
        <v>57</v>
      </c>
      <c r="C63" s="12" t="s">
        <v>58</v>
      </c>
      <c r="D63" s="13" t="s">
        <v>14</v>
      </c>
      <c r="E63" s="13" t="s">
        <v>14</v>
      </c>
      <c r="F63" s="13" t="s">
        <v>14</v>
      </c>
      <c r="G63" s="15">
        <f>VLOOKUP(B63,[1]Brokers!$B$7:$H$58,7,0)</f>
        <v>0</v>
      </c>
      <c r="H63" s="15">
        <v>0</v>
      </c>
      <c r="I63" s="15">
        <f>VLOOKUP(B63,[1]Brokers!$B$7:$M$58,12,0)</f>
        <v>0</v>
      </c>
      <c r="J63" s="23">
        <f>VLOOKUP(B63,[1]Brokers!$B$7:$O$58,14,0)</f>
        <v>0</v>
      </c>
      <c r="K63" s="23">
        <v>14321420.199999999</v>
      </c>
      <c r="L63" s="27">
        <f t="shared" si="2"/>
        <v>1.7461164339052757E-5</v>
      </c>
      <c r="O63" s="19"/>
    </row>
    <row r="64" spans="1:15" x14ac:dyDescent="0.25">
      <c r="A64" s="26">
        <v>49</v>
      </c>
      <c r="B64" s="11" t="s">
        <v>69</v>
      </c>
      <c r="C64" s="12" t="s">
        <v>70</v>
      </c>
      <c r="D64" s="13" t="s">
        <v>14</v>
      </c>
      <c r="E64" s="14"/>
      <c r="F64" s="14"/>
      <c r="G64" s="15">
        <f>VLOOKUP(B64,[1]Brokers!$B$7:$H$58,7,0)</f>
        <v>0</v>
      </c>
      <c r="H64" s="15">
        <v>0</v>
      </c>
      <c r="I64" s="15">
        <f>VLOOKUP(B64,[1]Brokers!$B$7:$M$58,12,0)</f>
        <v>0</v>
      </c>
      <c r="J64" s="23">
        <f>VLOOKUP(B64,[1]Brokers!$B$7:$O$58,14,0)</f>
        <v>0</v>
      </c>
      <c r="K64" s="23">
        <v>7166617.7999999998</v>
      </c>
      <c r="L64" s="27">
        <f t="shared" si="2"/>
        <v>8.7377850390131502E-6</v>
      </c>
      <c r="O64" s="19"/>
    </row>
    <row r="65" spans="1:15" x14ac:dyDescent="0.25">
      <c r="A65" s="26">
        <v>50</v>
      </c>
      <c r="B65" s="11" t="s">
        <v>59</v>
      </c>
      <c r="C65" s="12" t="s">
        <v>60</v>
      </c>
      <c r="D65" s="13" t="s">
        <v>14</v>
      </c>
      <c r="E65" s="14"/>
      <c r="F65" s="14"/>
      <c r="G65" s="15">
        <f>VLOOKUP(B65,[1]Brokers!$B$7:$H$58,7,0)</f>
        <v>0</v>
      </c>
      <c r="H65" s="15">
        <v>0</v>
      </c>
      <c r="I65" s="15">
        <f>VLOOKUP(B65,[1]Brokers!$B$7:$M$58,12,0)</f>
        <v>0</v>
      </c>
      <c r="J65" s="23">
        <f>VLOOKUP(B65,[1]Brokers!$B$7:$O$58,14,0)</f>
        <v>0</v>
      </c>
      <c r="K65" s="23">
        <v>0</v>
      </c>
      <c r="L65" s="27">
        <f t="shared" si="2"/>
        <v>0</v>
      </c>
      <c r="O65" s="19"/>
    </row>
    <row r="66" spans="1:15" x14ac:dyDescent="0.25">
      <c r="A66" s="26">
        <v>51</v>
      </c>
      <c r="B66" s="11" t="s">
        <v>102</v>
      </c>
      <c r="C66" s="12" t="s">
        <v>112</v>
      </c>
      <c r="D66" s="13" t="s">
        <v>14</v>
      </c>
      <c r="E66" s="14"/>
      <c r="F66" s="14"/>
      <c r="G66" s="15">
        <f>VLOOKUP(B66,[1]Brokers!$B$7:$H$58,7,0)</f>
        <v>0</v>
      </c>
      <c r="H66" s="15">
        <v>0</v>
      </c>
      <c r="I66" s="15">
        <f>VLOOKUP(B66,[1]Brokers!$B$7:$M$58,12,0)</f>
        <v>0</v>
      </c>
      <c r="J66" s="23">
        <f>VLOOKUP(B66,[1]Brokers!$B$7:$O$58,14,0)</f>
        <v>0</v>
      </c>
      <c r="K66" s="23">
        <v>0</v>
      </c>
      <c r="L66" s="27">
        <f t="shared" si="2"/>
        <v>0</v>
      </c>
      <c r="O66" s="19"/>
    </row>
    <row r="67" spans="1:15" x14ac:dyDescent="0.25">
      <c r="A67" s="26">
        <v>52</v>
      </c>
      <c r="B67" s="11" t="s">
        <v>90</v>
      </c>
      <c r="C67" s="12" t="s">
        <v>91</v>
      </c>
      <c r="D67" s="13" t="s">
        <v>14</v>
      </c>
      <c r="E67" s="13"/>
      <c r="F67" s="14"/>
      <c r="G67" s="15">
        <f>VLOOKUP(B67,[1]Brokers!$B$7:$H$58,7,0)</f>
        <v>0</v>
      </c>
      <c r="H67" s="15">
        <v>0</v>
      </c>
      <c r="I67" s="15">
        <f>VLOOKUP(B67,[1]Brokers!$B$7:$M$58,12,0)</f>
        <v>0</v>
      </c>
      <c r="J67" s="23">
        <f>VLOOKUP(B67,[1]Brokers!$B$7:$O$58,14,0)</f>
        <v>0</v>
      </c>
      <c r="K67" s="23">
        <v>0</v>
      </c>
      <c r="L67" s="27">
        <f t="shared" si="2"/>
        <v>0</v>
      </c>
      <c r="O67" s="19"/>
    </row>
    <row r="68" spans="1:15" x14ac:dyDescent="0.25">
      <c r="A68" s="26">
        <v>53</v>
      </c>
      <c r="B68" s="11" t="s">
        <v>94</v>
      </c>
      <c r="C68" s="12" t="s">
        <v>105</v>
      </c>
      <c r="D68" s="13" t="s">
        <v>14</v>
      </c>
      <c r="E68" s="14"/>
      <c r="F68" s="14"/>
      <c r="G68" s="15">
        <f>VLOOKUP(B68,[1]Brokers!$B$7:$H$58,7,0)</f>
        <v>0</v>
      </c>
      <c r="H68" s="15">
        <v>0</v>
      </c>
      <c r="I68" s="15">
        <f>VLOOKUP(B68,[1]Brokers!$B$7:$M$58,12,0)</f>
        <v>0</v>
      </c>
      <c r="J68" s="23">
        <f>VLOOKUP(B68,[1]Brokers!$B$7:$O$58,14,0)</f>
        <v>0</v>
      </c>
      <c r="K68" s="23">
        <v>0</v>
      </c>
      <c r="L68" s="27">
        <f t="shared" si="2"/>
        <v>0</v>
      </c>
      <c r="O68" s="19"/>
    </row>
    <row r="69" spans="1:15" x14ac:dyDescent="0.25">
      <c r="A69" s="26">
        <v>54</v>
      </c>
      <c r="B69" s="11" t="s">
        <v>119</v>
      </c>
      <c r="C69" s="12" t="s">
        <v>74</v>
      </c>
      <c r="D69" s="13" t="s">
        <v>14</v>
      </c>
      <c r="E69" s="14"/>
      <c r="F69" s="14"/>
      <c r="G69" s="15">
        <f>VLOOKUP(B69,[1]Brokers!$B$7:$H$58,7,0)</f>
        <v>0</v>
      </c>
      <c r="H69" s="15"/>
      <c r="I69" s="15">
        <f>VLOOKUP(B69,[1]Brokers!$B$7:$M$58,12,0)</f>
        <v>0</v>
      </c>
      <c r="J69" s="23">
        <f>VLOOKUP(B69,[1]Brokers!$B$7:$O$58,14,0)</f>
        <v>0</v>
      </c>
      <c r="K69" s="23">
        <v>0</v>
      </c>
      <c r="L69" s="27">
        <f t="shared" si="2"/>
        <v>0</v>
      </c>
      <c r="O69" s="19"/>
    </row>
    <row r="70" spans="1:15" ht="13.5" customHeight="1" x14ac:dyDescent="0.25">
      <c r="A70" s="26">
        <v>55</v>
      </c>
      <c r="B70" s="11" t="s">
        <v>127</v>
      </c>
      <c r="C70" s="12" t="s">
        <v>128</v>
      </c>
      <c r="D70" s="13" t="s">
        <v>14</v>
      </c>
      <c r="E70" s="14"/>
      <c r="F70" s="14"/>
      <c r="G70" s="15">
        <f>VLOOKUP(B70,[1]Brokers!$B$7:$H$58,7,0)</f>
        <v>0</v>
      </c>
      <c r="H70" s="15"/>
      <c r="I70" s="15">
        <f>VLOOKUP(B70,[1]Brokers!$B$7:$M$58,12,0)</f>
        <v>0</v>
      </c>
      <c r="J70" s="23">
        <f>VLOOKUP(B70,[1]Brokers!$B$7:$O$58,14,0)</f>
        <v>0</v>
      </c>
      <c r="K70" s="23">
        <v>0</v>
      </c>
      <c r="L70" s="27">
        <f t="shared" si="2"/>
        <v>0</v>
      </c>
      <c r="O70" s="19"/>
    </row>
    <row r="71" spans="1:15" ht="16.5" customHeight="1" thickBot="1" x14ac:dyDescent="0.3">
      <c r="A71" s="54" t="s">
        <v>6</v>
      </c>
      <c r="B71" s="55"/>
      <c r="C71" s="56"/>
      <c r="D71" s="28">
        <f>COUNTA(D16:D70)</f>
        <v>55</v>
      </c>
      <c r="E71" s="28">
        <f>COUNTA(E16:E70)</f>
        <v>20</v>
      </c>
      <c r="F71" s="28">
        <f>COUNTA(F16:F70)</f>
        <v>18</v>
      </c>
      <c r="G71" s="32">
        <v>22682058760.900002</v>
      </c>
      <c r="H71" s="29">
        <f t="shared" ref="H71:L71" si="3">SUM(H16:H70)</f>
        <v>0</v>
      </c>
      <c r="I71" s="32">
        <v>3721357057.6399999</v>
      </c>
      <c r="J71" s="35">
        <v>26403415818.540001</v>
      </c>
      <c r="K71" s="29">
        <f>SUM(K16:K70)</f>
        <v>820187011697.12012</v>
      </c>
      <c r="L71" s="30">
        <f t="shared" si="3"/>
        <v>0.99999999999999956</v>
      </c>
      <c r="M71" s="18"/>
    </row>
    <row r="72" spans="1:15" x14ac:dyDescent="0.25">
      <c r="G72" s="2" t="s">
        <v>125</v>
      </c>
      <c r="J72" s="20"/>
      <c r="L72" s="19"/>
      <c r="M72" s="18"/>
    </row>
    <row r="73" spans="1:15" ht="27.6" customHeight="1" x14ac:dyDescent="0.25">
      <c r="B73" s="50" t="s">
        <v>97</v>
      </c>
      <c r="C73" s="50"/>
      <c r="D73" s="50"/>
      <c r="E73" s="50"/>
      <c r="F73" s="50"/>
      <c r="H73" s="21"/>
      <c r="I73" s="21"/>
      <c r="J73" s="19"/>
      <c r="M73" s="18"/>
    </row>
    <row r="74" spans="1:15" ht="27.6" customHeight="1" x14ac:dyDescent="0.25">
      <c r="C74" s="51"/>
      <c r="D74" s="51"/>
      <c r="E74" s="51"/>
      <c r="F74" s="51"/>
      <c r="J74" s="19"/>
      <c r="K74" s="19"/>
      <c r="M74" s="18"/>
    </row>
    <row r="75" spans="1:15" x14ac:dyDescent="0.25">
      <c r="G75" s="31"/>
      <c r="I75" s="1"/>
      <c r="J75" s="4"/>
      <c r="L75" s="18"/>
      <c r="M75" s="1"/>
    </row>
    <row r="76" spans="1:15" x14ac:dyDescent="0.25">
      <c r="K76" s="4"/>
      <c r="M76" s="18"/>
    </row>
    <row r="78" spans="1:15" x14ac:dyDescent="0.25">
      <c r="K78" s="33"/>
    </row>
    <row r="79" spans="1:15" x14ac:dyDescent="0.25">
      <c r="K79" s="33"/>
    </row>
    <row r="80" spans="1:15" x14ac:dyDescent="0.25">
      <c r="K80" s="33">
        <f>VLOOKUP(B16,[2]Brokers!$B$7:$H$61,7,0)</f>
        <v>1024725262.35</v>
      </c>
    </row>
    <row r="81" spans="11:11" x14ac:dyDescent="0.25">
      <c r="K81" s="34"/>
    </row>
    <row r="129" spans="10:10" x14ac:dyDescent="0.25">
      <c r="J129" s="19"/>
    </row>
  </sheetData>
  <autoFilter ref="A15:M71"/>
  <sortState ref="B16:L70">
    <sortCondition descending="1" ref="L16:L70"/>
  </sortState>
  <mergeCells count="15">
    <mergeCell ref="B73:F73"/>
    <mergeCell ref="C74:F74"/>
    <mergeCell ref="J14:J15"/>
    <mergeCell ref="G14:I14"/>
    <mergeCell ref="A71:C71"/>
    <mergeCell ref="K14:K15"/>
    <mergeCell ref="L14:L15"/>
    <mergeCell ref="D9:I9"/>
    <mergeCell ref="J11:L11"/>
    <mergeCell ref="A12:A15"/>
    <mergeCell ref="B12:B15"/>
    <mergeCell ref="C12:C15"/>
    <mergeCell ref="D12:F14"/>
    <mergeCell ref="G12:J13"/>
    <mergeCell ref="K12:L13"/>
  </mergeCells>
  <pageMargins left="0.7" right="0.7" top="0.75" bottom="0.75" header="0.3" footer="0.3"/>
  <pageSetup paperSize="9" scale="42" fitToHeight="2" orientation="landscape" r:id="rId1"/>
  <rowBreaks count="1" manualBreakCount="1">
    <brk id="7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2022-12-14T03:08:51Z</cp:lastPrinted>
  <dcterms:created xsi:type="dcterms:W3CDTF">2017-06-09T07:51:20Z</dcterms:created>
  <dcterms:modified xsi:type="dcterms:W3CDTF">2022-12-14T03:33:39Z</dcterms:modified>
</cp:coreProperties>
</file>