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8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'Sheet1'!$A$1:$N$70</definedName>
  </definedNames>
  <calcPr calcId="152511"/>
</workbook>
</file>

<file path=xl/sharedStrings.xml><?xml version="1.0" encoding="utf-8"?>
<sst xmlns="http://schemas.openxmlformats.org/spreadsheetml/2006/main" count="160" uniqueCount="73">
  <si>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</si>
  <si>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</si>
  <si>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</si>
  <si>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</si>
  <si>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</si>
  <si>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</si>
  <si>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</si>
  <si>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</si>
  <si>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</si>
  <si>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</si>
  <si>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</si>
  <si>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</si>
  <si>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</si>
  <si>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</si>
  <si>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</si>
  <si>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</si>
  <si>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</si>
  <si>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</si>
  <si>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</si>
  <si>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</si>
  <si>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</si>
  <si>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</si>
  <si>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</si>
  <si>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</si>
  <si>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</si>
  <si>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</si>
  <si>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</si>
  <si>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</si>
  <si>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</si>
  <si>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</si>
  <si>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</si>
  <si>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</si>
  <si>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</si>
  <si>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</si>
  <si>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</si>
  <si>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</si>
  <si>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</si>
  <si>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</si>
  <si>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</si>
  <si>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</si>
  <si>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</si>
  <si>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</si>
  <si>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</si>
  <si>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</si>
  <si>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</si>
  <si>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</si>
  <si>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</si>
  <si>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</si>
  <si>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</si>
  <si>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</si>
  <si>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</si>
  <si>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</si>
  <si>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</si>
  <si>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</si>
  <si>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</si>
  <si>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</si>
  <si>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</si>
  <si>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</si>
  <si>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</si>
  <si>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</si>
  <si>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</si>
  <si>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</si>
  <si>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</si>
  <si>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</si>
  <si>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</si>
  <si>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</si>
  <si>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</si>
  <si>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</si>
  <si>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</si>
  <si>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</si>
  <si>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</si>
  <si>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Trading value of July</t>
  </si>
  <si>
    <t>As of  July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</si>
</sst>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left" vertical="center"/>
    </xf>
    <xf numFmtId="43" fontId="2" fillId="3" borderId="1" xfId="18" applyFont="1" applyFill="1" applyBorder="1" applyAlignment="1">
      <alignment horizontal="left" vertical="center"/>
    </xf>
    <xf numFmtId="165" fontId="2" fillId="4" borderId="4" xfId="15" applyNumberFormat="1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9" fontId="8" fillId="2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02%20Ariljaanii%20taila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906%20Ariljaanii%20tailan%20ENG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01%20Ariljaanii%20tailan%20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630324650.93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</v>
          </cell>
          <cell r="N16">
            <v>9389544416.18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</v>
          </cell>
          <cell r="N17">
            <v>4358931405.34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282505387.54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</v>
          </cell>
          <cell r="N19">
            <v>2370200710.55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537528996.3</v>
          </cell>
          <cell r="N20">
            <v>857884503.55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552606935.8</v>
          </cell>
          <cell r="N21">
            <v>849473769.54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274140321.03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438884921.03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391427455.28</v>
          </cell>
          <cell r="N23">
            <v>400836443.28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>
            <v>0</v>
          </cell>
          <cell r="F24" t="str">
            <v>●</v>
          </cell>
          <cell r="G24">
            <v>198540489.61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</v>
          </cell>
          <cell r="N24">
            <v>381188487.04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F25">
            <v>0</v>
          </cell>
          <cell r="G25">
            <v>64587067.29000001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>
            <v>0</v>
          </cell>
          <cell r="F27">
            <v>0</v>
          </cell>
          <cell r="G27">
            <v>53972221.2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</v>
          </cell>
          <cell r="N27">
            <v>208244598.74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>
            <v>0</v>
          </cell>
          <cell r="F29">
            <v>0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F30">
            <v>0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149443115.7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E31">
            <v>0</v>
          </cell>
          <cell r="F31">
            <v>0</v>
          </cell>
          <cell r="G31">
            <v>53280666.2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</v>
          </cell>
          <cell r="N31">
            <v>106693805.15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E33">
            <v>0</v>
          </cell>
          <cell r="F33">
            <v>0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F34">
            <v>0</v>
          </cell>
          <cell r="G34">
            <v>36119868.65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43808868.65</v>
          </cell>
          <cell r="N34">
            <v>88628421.35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</v>
          </cell>
        </row>
        <row r="37">
          <cell r="B37" t="str">
            <v>BLMB</v>
          </cell>
          <cell r="C37" t="str">
            <v>"БЛҮМСБЮРИ СЕКЮРИТИЕС ҮЦК" ХХК </v>
          </cell>
          <cell r="D37" t="str">
            <v>●</v>
          </cell>
          <cell r="E37" t="str">
            <v>●</v>
          </cell>
          <cell r="F37">
            <v>0</v>
          </cell>
          <cell r="G37">
            <v>50304492.3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51894492.3</v>
          </cell>
          <cell r="N37">
            <v>62182846.3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27960872.4</v>
          </cell>
          <cell r="N38">
            <v>49745758.9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38777829.36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>
            <v>0</v>
          </cell>
          <cell r="F46">
            <v>0</v>
          </cell>
          <cell r="G46">
            <v>5674417.2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30972817.2</v>
          </cell>
          <cell r="N46">
            <v>34853677.28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>
            <v>0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</v>
          </cell>
          <cell r="N49">
            <v>19621933.8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>
            <v>0</v>
          </cell>
          <cell r="F50">
            <v>0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15354573.2</v>
          </cell>
          <cell r="N50">
            <v>15683333.2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>
            <v>0</v>
          </cell>
          <cell r="F56">
            <v>0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>
            <v>0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1220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67555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1908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1760413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47163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76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521823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1453904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104</v>
          </cell>
          <cell r="T24">
            <v>10400000</v>
          </cell>
          <cell r="U24">
            <v>104</v>
          </cell>
          <cell r="V24">
            <v>10400000</v>
          </cell>
          <cell r="W24">
            <v>20800000</v>
          </cell>
          <cell r="X24">
            <v>95900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11525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126302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87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1434772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8163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20020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2121392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91193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64017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34831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1148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60533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7605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2588499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32275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86032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298573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4000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1959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149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725549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40765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197803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2460757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15332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260310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47202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3958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1100025</v>
          </cell>
        </row>
        <row r="68">
          <cell r="B68" t="str">
            <v>нийт</v>
          </cell>
          <cell r="C68">
            <v>0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104</v>
          </cell>
          <cell r="T68">
            <v>10400000</v>
          </cell>
          <cell r="U68">
            <v>104</v>
          </cell>
          <cell r="V68">
            <v>10400000</v>
          </cell>
          <cell r="W68">
            <v>0</v>
          </cell>
          <cell r="X68">
            <v>15794738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>
            <v>0</v>
          </cell>
          <cell r="L11">
            <v>0</v>
          </cell>
          <cell r="M11">
            <v>851830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>
            <v>0</v>
          </cell>
          <cell r="L12">
            <v>0</v>
          </cell>
          <cell r="M12">
            <v>33976320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</v>
          </cell>
          <cell r="H14">
            <v>66003666.53</v>
          </cell>
          <cell r="I14">
            <v>598141</v>
          </cell>
          <cell r="J14">
            <v>41869870</v>
          </cell>
          <cell r="K14">
            <v>0</v>
          </cell>
          <cell r="L14">
            <v>0</v>
          </cell>
          <cell r="M14">
            <v>41869870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>
            <v>0</v>
          </cell>
          <cell r="L15">
            <v>0</v>
          </cell>
          <cell r="M15">
            <v>258507690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>
            <v>0</v>
          </cell>
          <cell r="L20">
            <v>0</v>
          </cell>
          <cell r="M20">
            <v>6575520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309513165.07</v>
          </cell>
          <cell r="I21">
            <v>4430212</v>
          </cell>
          <cell r="J21">
            <v>310114840</v>
          </cell>
          <cell r="K21">
            <v>0</v>
          </cell>
          <cell r="L21">
            <v>0</v>
          </cell>
          <cell r="M21">
            <v>310114840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577007815.28</v>
          </cell>
          <cell r="I22">
            <v>1077543</v>
          </cell>
          <cell r="J22">
            <v>75428010</v>
          </cell>
          <cell r="K22">
            <v>0</v>
          </cell>
          <cell r="L22">
            <v>0</v>
          </cell>
          <cell r="M22">
            <v>75428010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>
            <v>0</v>
          </cell>
          <cell r="L26">
            <v>0</v>
          </cell>
          <cell r="M26">
            <v>2154740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</v>
          </cell>
          <cell r="F28">
            <v>27750</v>
          </cell>
          <cell r="G28">
            <v>86686274.5</v>
          </cell>
          <cell r="H28">
            <v>168245099.95</v>
          </cell>
          <cell r="I28">
            <v>117371</v>
          </cell>
          <cell r="J28">
            <v>8215970</v>
          </cell>
          <cell r="K28">
            <v>0</v>
          </cell>
          <cell r="L28">
            <v>0</v>
          </cell>
          <cell r="M28">
            <v>8215970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>
            <v>0</v>
          </cell>
          <cell r="L29">
            <v>0</v>
          </cell>
          <cell r="M29">
            <v>1883070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>
            <v>0</v>
          </cell>
          <cell r="L30">
            <v>0</v>
          </cell>
          <cell r="M30">
            <v>59360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</v>
          </cell>
          <cell r="H34">
            <v>203995257.15</v>
          </cell>
          <cell r="I34">
            <v>908425</v>
          </cell>
          <cell r="J34">
            <v>63589750</v>
          </cell>
          <cell r="K34">
            <v>0</v>
          </cell>
          <cell r="L34">
            <v>0</v>
          </cell>
          <cell r="M34">
            <v>63589750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>
            <v>0</v>
          </cell>
          <cell r="L35">
            <v>0</v>
          </cell>
          <cell r="M35">
            <v>5726770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>
            <v>0</v>
          </cell>
          <cell r="L36">
            <v>0</v>
          </cell>
          <cell r="M36">
            <v>158126010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1317033014.56</v>
          </cell>
          <cell r="F37">
            <v>6135364</v>
          </cell>
          <cell r="G37">
            <v>1117021384.63</v>
          </cell>
          <cell r="H37">
            <v>2434054399.19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>
            <v>0</v>
          </cell>
          <cell r="L38">
            <v>0</v>
          </cell>
          <cell r="M38">
            <v>2410520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</v>
          </cell>
          <cell r="H39">
            <v>16389603.46</v>
          </cell>
          <cell r="I39">
            <v>581508</v>
          </cell>
          <cell r="J39">
            <v>40705560</v>
          </cell>
          <cell r="K39">
            <v>0</v>
          </cell>
          <cell r="L39">
            <v>0</v>
          </cell>
          <cell r="M39">
            <v>40705560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</v>
          </cell>
          <cell r="H42">
            <v>2246582832.01</v>
          </cell>
          <cell r="I42">
            <v>264548</v>
          </cell>
          <cell r="J42">
            <v>18518360</v>
          </cell>
          <cell r="K42">
            <v>0</v>
          </cell>
          <cell r="L42">
            <v>0</v>
          </cell>
          <cell r="M42">
            <v>18518360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>
            <v>0</v>
          </cell>
          <cell r="L43">
            <v>0</v>
          </cell>
          <cell r="M43">
            <v>2974860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>
            <v>0</v>
          </cell>
          <cell r="L44">
            <v>0</v>
          </cell>
          <cell r="M44">
            <v>4037530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>
            <v>0</v>
          </cell>
          <cell r="L45">
            <v>0</v>
          </cell>
          <cell r="M45">
            <v>409220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</v>
          </cell>
          <cell r="H46">
            <v>415841947.91</v>
          </cell>
          <cell r="I46">
            <v>4532710</v>
          </cell>
          <cell r="J46">
            <v>317289700</v>
          </cell>
          <cell r="K46">
            <v>0</v>
          </cell>
          <cell r="L46">
            <v>0</v>
          </cell>
          <cell r="M46">
            <v>317289700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>
            <v>0</v>
          </cell>
          <cell r="L48">
            <v>0</v>
          </cell>
          <cell r="M48">
            <v>9288370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21387568.49</v>
          </cell>
          <cell r="F49">
            <v>92358</v>
          </cell>
          <cell r="G49">
            <v>22364723.55</v>
          </cell>
          <cell r="H49">
            <v>43752292.04</v>
          </cell>
          <cell r="I49">
            <v>203066</v>
          </cell>
          <cell r="J49">
            <v>14214620</v>
          </cell>
          <cell r="K49">
            <v>0</v>
          </cell>
          <cell r="L49">
            <v>0</v>
          </cell>
          <cell r="M49">
            <v>14214620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</v>
          </cell>
          <cell r="H51">
            <v>55206444.72</v>
          </cell>
          <cell r="I51">
            <v>575884</v>
          </cell>
          <cell r="J51">
            <v>40311880</v>
          </cell>
          <cell r="K51">
            <v>0</v>
          </cell>
          <cell r="L51">
            <v>0</v>
          </cell>
          <cell r="M51">
            <v>40311880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13344859.2</v>
          </cell>
          <cell r="H52">
            <v>13344859.2</v>
          </cell>
          <cell r="I52">
            <v>51380</v>
          </cell>
          <cell r="J52">
            <v>3596600</v>
          </cell>
          <cell r="K52">
            <v>0</v>
          </cell>
          <cell r="L52">
            <v>0</v>
          </cell>
          <cell r="M52">
            <v>3596600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6826060.1</v>
          </cell>
          <cell r="H54">
            <v>10044979.1</v>
          </cell>
          <cell r="I54">
            <v>2490</v>
          </cell>
          <cell r="J54">
            <v>174300</v>
          </cell>
          <cell r="K54">
            <v>0</v>
          </cell>
          <cell r="L54">
            <v>0</v>
          </cell>
          <cell r="M54">
            <v>174300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>
            <v>0</v>
          </cell>
          <cell r="L55">
            <v>0</v>
          </cell>
          <cell r="M55">
            <v>17830540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153043163.04</v>
          </cell>
          <cell r="H58">
            <v>289487870.51</v>
          </cell>
          <cell r="I58">
            <v>1812099</v>
          </cell>
          <cell r="J58">
            <v>126846930</v>
          </cell>
          <cell r="K58">
            <v>0</v>
          </cell>
          <cell r="L58">
            <v>0</v>
          </cell>
          <cell r="M58">
            <v>126846930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</v>
          </cell>
          <cell r="H59">
            <v>32531487.8</v>
          </cell>
          <cell r="I59">
            <v>36363</v>
          </cell>
          <cell r="J59">
            <v>2545410</v>
          </cell>
          <cell r="K59">
            <v>0</v>
          </cell>
          <cell r="L59">
            <v>0</v>
          </cell>
          <cell r="M59">
            <v>2545410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39279850.26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>
            <v>0</v>
          </cell>
          <cell r="L60">
            <v>0</v>
          </cell>
          <cell r="M60">
            <v>1023120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</v>
          </cell>
          <cell r="F61">
            <v>736029</v>
          </cell>
          <cell r="G61">
            <v>95569426.73</v>
          </cell>
          <cell r="H61">
            <v>319562227.75</v>
          </cell>
          <cell r="I61">
            <v>2046056</v>
          </cell>
          <cell r="J61">
            <v>143223920</v>
          </cell>
          <cell r="K61">
            <v>0</v>
          </cell>
          <cell r="L61">
            <v>0</v>
          </cell>
          <cell r="M61">
            <v>143223920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8305714.3</v>
          </cell>
          <cell r="H62">
            <v>9054801.8</v>
          </cell>
          <cell r="I62">
            <v>43970</v>
          </cell>
          <cell r="J62">
            <v>3077900</v>
          </cell>
          <cell r="K62">
            <v>0</v>
          </cell>
          <cell r="L62">
            <v>0</v>
          </cell>
          <cell r="M62">
            <v>3077900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2316896641.22</v>
          </cell>
          <cell r="F63">
            <v>150224</v>
          </cell>
          <cell r="G63">
            <v>79079525.78</v>
          </cell>
          <cell r="H63">
            <v>2395976167</v>
          </cell>
          <cell r="I63">
            <v>367264</v>
          </cell>
          <cell r="J63">
            <v>25708480</v>
          </cell>
          <cell r="K63">
            <v>0</v>
          </cell>
          <cell r="L63">
            <v>0</v>
          </cell>
          <cell r="M63">
            <v>25708480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>
            <v>0</v>
          </cell>
          <cell r="L64">
            <v>0</v>
          </cell>
          <cell r="M64">
            <v>28238980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>
            <v>0</v>
          </cell>
          <cell r="L66">
            <v>0</v>
          </cell>
          <cell r="M66">
            <v>5821830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</v>
          </cell>
          <cell r="F67">
            <v>173342</v>
          </cell>
          <cell r="G67">
            <v>22114498.22</v>
          </cell>
          <cell r="H67">
            <v>45898768.07</v>
          </cell>
          <cell r="I67">
            <v>404607</v>
          </cell>
          <cell r="J67">
            <v>28322490</v>
          </cell>
          <cell r="K67">
            <v>0</v>
          </cell>
          <cell r="L67">
            <v>0</v>
          </cell>
          <cell r="M67">
            <v>28322490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20922004</v>
          </cell>
          <cell r="E68">
            <v>5364580060.6</v>
          </cell>
          <cell r="F68">
            <v>20922004</v>
          </cell>
          <cell r="G68">
            <v>5364580060.6</v>
          </cell>
          <cell r="H68">
            <v>10729160121.2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>
            <v>17171717920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810019100.4</v>
          </cell>
          <cell r="H16">
            <v>0</v>
          </cell>
          <cell r="I16">
            <v>0</v>
          </cell>
          <cell r="J16">
            <v>109556800</v>
          </cell>
          <cell r="K16">
            <v>0</v>
          </cell>
          <cell r="L16">
            <v>919575900.4</v>
          </cell>
          <cell r="M16">
            <v>76767072328.04</v>
          </cell>
        </row>
        <row r="17">
          <cell r="B17" t="str">
            <v>TDB</v>
          </cell>
          <cell r="C17" t="str">
            <v>TDB CAPITAL</v>
          </cell>
          <cell r="D17" t="str">
            <v>●</v>
          </cell>
          <cell r="E17" t="str">
            <v>●</v>
          </cell>
          <cell r="G17">
            <v>388193856.1</v>
          </cell>
          <cell r="H17">
            <v>0</v>
          </cell>
          <cell r="I17">
            <v>0</v>
          </cell>
          <cell r="J17">
            <v>19571284500</v>
          </cell>
          <cell r="K17">
            <v>0</v>
          </cell>
          <cell r="L17">
            <v>19959478356.1</v>
          </cell>
          <cell r="M17">
            <v>22076342762.76</v>
          </cell>
        </row>
        <row r="18">
          <cell r="B18" t="str">
            <v>INVC</v>
          </cell>
          <cell r="C18" t="str">
            <v>INVESCORE CAPITAL</v>
          </cell>
          <cell r="D18" t="str">
            <v>●</v>
          </cell>
          <cell r="E18" t="str">
            <v>●</v>
          </cell>
          <cell r="G18">
            <v>250559662</v>
          </cell>
          <cell r="H18">
            <v>0</v>
          </cell>
          <cell r="I18">
            <v>0</v>
          </cell>
          <cell r="J18">
            <v>17087865300</v>
          </cell>
          <cell r="K18">
            <v>0</v>
          </cell>
          <cell r="L18">
            <v>17338424962</v>
          </cell>
          <cell r="M18">
            <v>17338425872</v>
          </cell>
        </row>
        <row r="19">
          <cell r="B19" t="str">
            <v>BZIN</v>
          </cell>
          <cell r="C19" t="str">
            <v>MIRAE ASSET SECURITIES MONGOLIA</v>
          </cell>
          <cell r="D19" t="str">
            <v>●</v>
          </cell>
          <cell r="E19" t="str">
            <v>●</v>
          </cell>
          <cell r="G19">
            <v>875810365.64</v>
          </cell>
          <cell r="H19">
            <v>0</v>
          </cell>
          <cell r="I19">
            <v>0</v>
          </cell>
          <cell r="J19">
            <v>23856000</v>
          </cell>
          <cell r="K19">
            <v>0</v>
          </cell>
          <cell r="L19">
            <v>899666365.64</v>
          </cell>
          <cell r="M19">
            <v>10508066694.55</v>
          </cell>
        </row>
        <row r="20">
          <cell r="B20" t="str">
            <v>ARD</v>
          </cell>
          <cell r="C20" t="str">
            <v>ARD CAPITAL GROUP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138934978.82999998</v>
          </cell>
          <cell r="H20">
            <v>0</v>
          </cell>
          <cell r="I20">
            <v>0</v>
          </cell>
          <cell r="J20">
            <v>4185600</v>
          </cell>
          <cell r="K20">
            <v>0</v>
          </cell>
          <cell r="L20">
            <v>143120578.82999998</v>
          </cell>
          <cell r="M20">
            <v>9467954242.279999</v>
          </cell>
        </row>
        <row r="21">
          <cell r="B21" t="str">
            <v>BUMB</v>
          </cell>
          <cell r="C21" t="str">
            <v>BUMBAT-ALTAI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567242572.78</v>
          </cell>
          <cell r="H21">
            <v>0</v>
          </cell>
          <cell r="I21">
            <v>0</v>
          </cell>
          <cell r="J21">
            <v>8504000</v>
          </cell>
          <cell r="K21">
            <v>0</v>
          </cell>
          <cell r="L21">
            <v>575746572.78</v>
          </cell>
          <cell r="M21">
            <v>6929450019.36</v>
          </cell>
        </row>
        <row r="22">
          <cell r="B22" t="str">
            <v>MNET</v>
          </cell>
          <cell r="C22" t="str">
            <v>ARD SECURITIES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1154544451.69</v>
          </cell>
          <cell r="H22">
            <v>0</v>
          </cell>
          <cell r="I22">
            <v>0</v>
          </cell>
          <cell r="J22">
            <v>25681600</v>
          </cell>
          <cell r="K22">
            <v>0</v>
          </cell>
          <cell r="L22">
            <v>1180226051.69</v>
          </cell>
          <cell r="M22">
            <v>6479205434.629999</v>
          </cell>
        </row>
        <row r="23">
          <cell r="B23" t="str">
            <v>BDSC</v>
          </cell>
          <cell r="C23" t="str">
            <v>BDSEC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548957909.37</v>
          </cell>
          <cell r="H23">
            <v>0</v>
          </cell>
          <cell r="I23">
            <v>0</v>
          </cell>
          <cell r="J23">
            <v>134323200</v>
          </cell>
          <cell r="K23">
            <v>0</v>
          </cell>
          <cell r="L23">
            <v>683281109.37</v>
          </cell>
          <cell r="M23">
            <v>5403945848.67</v>
          </cell>
        </row>
        <row r="24">
          <cell r="B24" t="str">
            <v>TNGR</v>
          </cell>
          <cell r="C24" t="str">
            <v>TENGER CAPITAL</v>
          </cell>
          <cell r="D24" t="str">
            <v>●</v>
          </cell>
          <cell r="F24" t="str">
            <v>●</v>
          </cell>
          <cell r="G24">
            <v>6797763.3</v>
          </cell>
          <cell r="H24">
            <v>0</v>
          </cell>
          <cell r="I24">
            <v>0</v>
          </cell>
          <cell r="J24">
            <v>7264000</v>
          </cell>
          <cell r="K24">
            <v>0</v>
          </cell>
          <cell r="L24">
            <v>14061763.3</v>
          </cell>
          <cell r="M24">
            <v>8046318119.240001</v>
          </cell>
        </row>
        <row r="25">
          <cell r="B25" t="str">
            <v>STIN</v>
          </cell>
          <cell r="C25" t="str">
            <v>STANDART INVESTMENT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489063518.67</v>
          </cell>
          <cell r="H25">
            <v>0</v>
          </cell>
          <cell r="I25">
            <v>0</v>
          </cell>
          <cell r="J25">
            <v>100001600</v>
          </cell>
          <cell r="K25">
            <v>0</v>
          </cell>
          <cell r="L25">
            <v>589065118.6700001</v>
          </cell>
          <cell r="M25">
            <v>2820691994.55</v>
          </cell>
        </row>
        <row r="26">
          <cell r="B26" t="str">
            <v>NOVL</v>
          </cell>
          <cell r="C26" t="str">
            <v>NOVEL INVESTMENT</v>
          </cell>
          <cell r="D26" t="str">
            <v>●</v>
          </cell>
          <cell r="E26" t="str">
            <v>●</v>
          </cell>
          <cell r="G26">
            <v>65359917.59</v>
          </cell>
          <cell r="H26">
            <v>0</v>
          </cell>
          <cell r="I26">
            <v>0</v>
          </cell>
          <cell r="J26">
            <v>817600</v>
          </cell>
          <cell r="K26">
            <v>0</v>
          </cell>
          <cell r="L26">
            <v>66177517.59</v>
          </cell>
          <cell r="M26">
            <v>1877227918.25</v>
          </cell>
        </row>
        <row r="27">
          <cell r="B27" t="str">
            <v>GAUL</v>
          </cell>
          <cell r="C27" t="str">
            <v>GAULI</v>
          </cell>
          <cell r="D27" t="str">
            <v>●</v>
          </cell>
          <cell r="G27">
            <v>695964548.36</v>
          </cell>
          <cell r="H27">
            <v>0</v>
          </cell>
          <cell r="I27">
            <v>0</v>
          </cell>
          <cell r="J27">
            <v>60708800</v>
          </cell>
          <cell r="K27">
            <v>0</v>
          </cell>
          <cell r="L27">
            <v>756673348.36</v>
          </cell>
          <cell r="M27">
            <v>1662543403.27</v>
          </cell>
        </row>
        <row r="28">
          <cell r="B28" t="str">
            <v>TTOL</v>
          </cell>
          <cell r="C28" t="str">
            <v>APEX CAPITAL</v>
          </cell>
          <cell r="D28" t="str">
            <v>●</v>
          </cell>
          <cell r="G28">
            <v>160020591.94</v>
          </cell>
          <cell r="H28">
            <v>0</v>
          </cell>
          <cell r="I28">
            <v>0</v>
          </cell>
          <cell r="J28">
            <v>26142400</v>
          </cell>
          <cell r="K28">
            <v>0</v>
          </cell>
          <cell r="L28">
            <v>186162991.94</v>
          </cell>
          <cell r="M28">
            <v>3339970189.22</v>
          </cell>
        </row>
        <row r="29">
          <cell r="B29" t="str">
            <v>GDEV</v>
          </cell>
          <cell r="C29" t="str">
            <v>GRANDDEVELOPMENT</v>
          </cell>
          <cell r="D29" t="str">
            <v>●</v>
          </cell>
          <cell r="G29">
            <v>72588334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72588334</v>
          </cell>
          <cell r="M29">
            <v>338910513.15</v>
          </cell>
        </row>
        <row r="30">
          <cell r="B30" t="str">
            <v>BATS</v>
          </cell>
          <cell r="C30" t="str">
            <v>BATS</v>
          </cell>
          <cell r="D30" t="str">
            <v>●</v>
          </cell>
          <cell r="G30">
            <v>58202636.82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58202636.82</v>
          </cell>
          <cell r="M30">
            <v>437558881.05</v>
          </cell>
        </row>
        <row r="31">
          <cell r="B31" t="str">
            <v>MSEC</v>
          </cell>
          <cell r="C31" t="str">
            <v>MONSEC</v>
          </cell>
          <cell r="D31" t="str">
            <v>●</v>
          </cell>
          <cell r="G31">
            <v>28981663.8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28981663.8</v>
          </cell>
          <cell r="M31">
            <v>374129315.81</v>
          </cell>
        </row>
        <row r="32">
          <cell r="B32" t="str">
            <v>GDSC</v>
          </cell>
          <cell r="C32" t="str">
            <v>GOODSEC</v>
          </cell>
          <cell r="D32" t="str">
            <v>●</v>
          </cell>
          <cell r="G32">
            <v>60297937.49</v>
          </cell>
          <cell r="H32">
            <v>0</v>
          </cell>
          <cell r="I32">
            <v>0</v>
          </cell>
          <cell r="J32">
            <v>2984000</v>
          </cell>
          <cell r="K32">
            <v>0</v>
          </cell>
          <cell r="L32">
            <v>63281937.49</v>
          </cell>
          <cell r="M32">
            <v>491870552.94</v>
          </cell>
        </row>
        <row r="33">
          <cell r="B33" t="str">
            <v>ZRGD</v>
          </cell>
          <cell r="C33" t="str">
            <v>ZERGED</v>
          </cell>
          <cell r="D33" t="str">
            <v>●</v>
          </cell>
          <cell r="G33">
            <v>30891485.97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30891485.97</v>
          </cell>
          <cell r="M33">
            <v>345614691.12</v>
          </cell>
        </row>
        <row r="34">
          <cell r="B34" t="str">
            <v>BLMB</v>
          </cell>
          <cell r="C34" t="str">
            <v>BLOOMSBURY SECURITIES</v>
          </cell>
          <cell r="D34" t="str">
            <v>●</v>
          </cell>
          <cell r="G34">
            <v>17450272.66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17450272.66</v>
          </cell>
          <cell r="M34">
            <v>265235675.92999998</v>
          </cell>
        </row>
        <row r="35">
          <cell r="B35" t="str">
            <v>TABO</v>
          </cell>
          <cell r="C35" t="str">
            <v>TAVAN BOGD</v>
          </cell>
          <cell r="D35" t="str">
            <v>●</v>
          </cell>
          <cell r="G35">
            <v>22587160.05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22587160.05</v>
          </cell>
          <cell r="M35">
            <v>256445929.85000002</v>
          </cell>
        </row>
        <row r="36">
          <cell r="B36" t="str">
            <v>GNDX</v>
          </cell>
          <cell r="C36" t="str">
            <v>GENDEX</v>
          </cell>
          <cell r="D36" t="str">
            <v>●</v>
          </cell>
          <cell r="G36">
            <v>3911743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3911743</v>
          </cell>
          <cell r="M36">
            <v>202493948.76</v>
          </cell>
        </row>
        <row r="37">
          <cell r="B37" t="str">
            <v>DRBR</v>
          </cell>
          <cell r="C37" t="str">
            <v>DARKHAN BROKER</v>
          </cell>
          <cell r="D37" t="str">
            <v>●</v>
          </cell>
          <cell r="E37" t="str">
            <v>●</v>
          </cell>
          <cell r="G37">
            <v>38031980.379999995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38031980.379999995</v>
          </cell>
          <cell r="M37">
            <v>365943257.49</v>
          </cell>
        </row>
        <row r="38">
          <cell r="B38" t="str">
            <v>TCHB</v>
          </cell>
          <cell r="C38" t="str">
            <v>TULGAT CHANDMANI BAYAN</v>
          </cell>
          <cell r="D38" t="str">
            <v>●</v>
          </cell>
          <cell r="G38">
            <v>9314601.3</v>
          </cell>
          <cell r="H38">
            <v>0</v>
          </cell>
          <cell r="I38">
            <v>0</v>
          </cell>
          <cell r="J38">
            <v>5036800</v>
          </cell>
          <cell r="K38">
            <v>0</v>
          </cell>
          <cell r="L38">
            <v>14351401.3</v>
          </cell>
          <cell r="M38">
            <v>220818487.53</v>
          </cell>
        </row>
        <row r="39">
          <cell r="B39" t="str">
            <v>MIBG</v>
          </cell>
          <cell r="C39" t="str">
            <v>MIBG</v>
          </cell>
          <cell r="D39" t="str">
            <v>●</v>
          </cell>
          <cell r="E39" t="str">
            <v>●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175815620.7</v>
          </cell>
        </row>
        <row r="40">
          <cell r="B40" t="str">
            <v>CTRL</v>
          </cell>
          <cell r="C40" t="str">
            <v>CENTRAL SECURITIES </v>
          </cell>
          <cell r="D40" t="str">
            <v>●</v>
          </cell>
          <cell r="E40" t="str">
            <v>●</v>
          </cell>
          <cell r="G40">
            <v>21443626.31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21443626.31</v>
          </cell>
          <cell r="M40">
            <v>184578276.86</v>
          </cell>
        </row>
        <row r="41">
          <cell r="B41" t="str">
            <v>LFTI</v>
          </cell>
          <cell r="C41" t="str">
            <v>LIFETIME INVESTMENT</v>
          </cell>
          <cell r="D41" t="str">
            <v>●</v>
          </cell>
          <cell r="G41">
            <v>76873650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76873650</v>
          </cell>
          <cell r="M41">
            <v>2388455108.9100003</v>
          </cell>
        </row>
        <row r="42">
          <cell r="B42" t="str">
            <v>HUN</v>
          </cell>
          <cell r="C42" t="str">
            <v>HUNNU EMPIRE</v>
          </cell>
          <cell r="D42" t="str">
            <v>●</v>
          </cell>
          <cell r="E42" t="str">
            <v>●</v>
          </cell>
          <cell r="G42">
            <v>40452407.56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40452407.56</v>
          </cell>
          <cell r="M42">
            <v>177465259.87</v>
          </cell>
        </row>
        <row r="43">
          <cell r="B43" t="str">
            <v>DELG</v>
          </cell>
          <cell r="C43" t="str">
            <v>DELGERKHANGAI SECURITIES</v>
          </cell>
          <cell r="D43" t="str">
            <v>●</v>
          </cell>
          <cell r="G43">
            <v>10372232</v>
          </cell>
          <cell r="H43">
            <v>0</v>
          </cell>
          <cell r="I43">
            <v>0</v>
          </cell>
          <cell r="J43">
            <v>358400</v>
          </cell>
          <cell r="K43">
            <v>0</v>
          </cell>
          <cell r="L43">
            <v>10730632</v>
          </cell>
          <cell r="M43">
            <v>124473979.31</v>
          </cell>
        </row>
        <row r="44">
          <cell r="B44" t="str">
            <v>UNDR</v>
          </cell>
          <cell r="C44" t="str">
            <v>UNDURKHAAN INVEST</v>
          </cell>
          <cell r="D44" t="str">
            <v>●</v>
          </cell>
          <cell r="G44">
            <v>11685548.8</v>
          </cell>
          <cell r="H44">
            <v>0</v>
          </cell>
          <cell r="I44">
            <v>0</v>
          </cell>
          <cell r="J44">
            <v>4408000</v>
          </cell>
          <cell r="K44">
            <v>0</v>
          </cell>
          <cell r="L44">
            <v>16093548.8</v>
          </cell>
          <cell r="M44">
            <v>136977488.15</v>
          </cell>
        </row>
        <row r="45">
          <cell r="B45" t="str">
            <v>ALTN</v>
          </cell>
          <cell r="C45" t="str">
            <v>ALTAN KHOROMSOG</v>
          </cell>
          <cell r="D45" t="str">
            <v>●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70254555</v>
          </cell>
        </row>
        <row r="46">
          <cell r="B46" t="str">
            <v>MERG</v>
          </cell>
          <cell r="C46" t="str">
            <v>MERGEN SANAA</v>
          </cell>
          <cell r="D46" t="str">
            <v>●</v>
          </cell>
          <cell r="G46">
            <v>3218928</v>
          </cell>
          <cell r="H46">
            <v>0</v>
          </cell>
          <cell r="I46">
            <v>0</v>
          </cell>
          <cell r="J46">
            <v>16000</v>
          </cell>
          <cell r="K46">
            <v>0</v>
          </cell>
          <cell r="L46">
            <v>3234928</v>
          </cell>
          <cell r="M46">
            <v>68693180.47</v>
          </cell>
        </row>
        <row r="47">
          <cell r="B47" t="str">
            <v>MICC</v>
          </cell>
          <cell r="C47" t="str">
            <v>MICC</v>
          </cell>
          <cell r="D47" t="str">
            <v>●</v>
          </cell>
          <cell r="G47">
            <v>12250716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12250716</v>
          </cell>
          <cell r="M47">
            <v>76201831.5</v>
          </cell>
        </row>
        <row r="48">
          <cell r="B48" t="str">
            <v>ZGB</v>
          </cell>
          <cell r="C48" t="str">
            <v>ZGB</v>
          </cell>
          <cell r="D48" t="str">
            <v>●</v>
          </cell>
          <cell r="E48" t="str">
            <v>●</v>
          </cell>
          <cell r="F48" t="str">
            <v>●</v>
          </cell>
          <cell r="G48">
            <v>11935966.98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11935966.98</v>
          </cell>
          <cell r="M48">
            <v>66140711.379999995</v>
          </cell>
        </row>
        <row r="49">
          <cell r="B49" t="str">
            <v>MSDQ</v>
          </cell>
          <cell r="C49" t="str">
            <v>MASDAQ</v>
          </cell>
          <cell r="D49" t="str">
            <v>●</v>
          </cell>
          <cell r="G49">
            <v>8748102.3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8748102.3</v>
          </cell>
          <cell r="M49">
            <v>596607482.0799999</v>
          </cell>
        </row>
        <row r="50">
          <cell r="B50" t="str">
            <v>BULG</v>
          </cell>
          <cell r="C50" t="str">
            <v>BULGAN BROKER</v>
          </cell>
          <cell r="D50" t="str">
            <v>●</v>
          </cell>
          <cell r="G50">
            <v>745365</v>
          </cell>
          <cell r="H50">
            <v>0</v>
          </cell>
          <cell r="I50">
            <v>0</v>
          </cell>
          <cell r="J50">
            <v>0</v>
          </cell>
          <cell r="L50">
            <v>745365</v>
          </cell>
          <cell r="M50">
            <v>60418133.8</v>
          </cell>
        </row>
        <row r="51">
          <cell r="B51" t="str">
            <v>ARGB</v>
          </cell>
          <cell r="C51" t="str">
            <v>ARGAI BEST</v>
          </cell>
          <cell r="D51" t="str">
            <v>●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43456878.06</v>
          </cell>
        </row>
        <row r="52">
          <cell r="B52" t="str">
            <v>SANR</v>
          </cell>
          <cell r="C52" t="str">
            <v>SANAR</v>
          </cell>
          <cell r="D52" t="str">
            <v>●</v>
          </cell>
          <cell r="E52" t="str">
            <v>●</v>
          </cell>
          <cell r="F52" t="str">
            <v>●</v>
          </cell>
          <cell r="G52">
            <v>2850520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2850520</v>
          </cell>
          <cell r="M52">
            <v>53232662.300000004</v>
          </cell>
        </row>
        <row r="53">
          <cell r="B53" t="str">
            <v>SECP</v>
          </cell>
          <cell r="C53" t="str">
            <v>SECAP</v>
          </cell>
          <cell r="D53" t="str">
            <v>●</v>
          </cell>
          <cell r="E53" t="str">
            <v>●</v>
          </cell>
          <cell r="G53">
            <v>949240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949240</v>
          </cell>
          <cell r="M53">
            <v>59350588</v>
          </cell>
        </row>
        <row r="54">
          <cell r="B54" t="str">
            <v>BSK</v>
          </cell>
          <cell r="C54" t="str">
            <v>BLUESKY SECURITIES</v>
          </cell>
          <cell r="D54" t="str">
            <v>●</v>
          </cell>
          <cell r="G54">
            <v>1602120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1602120</v>
          </cell>
          <cell r="M54">
            <v>30501540.8</v>
          </cell>
        </row>
        <row r="55">
          <cell r="B55" t="str">
            <v>SILS</v>
          </cell>
          <cell r="C55" t="str">
            <v>SILVER LIGHT SECURITIES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22123180</v>
          </cell>
        </row>
        <row r="56">
          <cell r="B56" t="str">
            <v>GATR</v>
          </cell>
          <cell r="C56" t="str">
            <v>GATSUURT TRADE</v>
          </cell>
          <cell r="D56" t="str">
            <v>●</v>
          </cell>
          <cell r="E56" t="str">
            <v>●</v>
          </cell>
          <cell r="G56">
            <v>6238250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6238250</v>
          </cell>
          <cell r="M56">
            <v>16379698.4</v>
          </cell>
        </row>
        <row r="57">
          <cell r="B57" t="str">
            <v>ECM</v>
          </cell>
          <cell r="C57" t="str">
            <v>EURASIA CAPITAL HOLDING</v>
          </cell>
          <cell r="D57" t="str">
            <v>●</v>
          </cell>
          <cell r="G57">
            <v>3855000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3855000</v>
          </cell>
          <cell r="M57">
            <v>23790813.2</v>
          </cell>
        </row>
        <row r="58">
          <cell r="B58" t="str">
            <v>NSEC</v>
          </cell>
          <cell r="C58" t="str">
            <v>NATIONAL SECURITIES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2787606.2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2787606.2</v>
          </cell>
          <cell r="M58">
            <v>31483122.9</v>
          </cell>
        </row>
        <row r="59">
          <cell r="B59" t="str">
            <v>BLAC</v>
          </cell>
          <cell r="C59" t="str">
            <v>BLACKSTONE INTERNATIONAL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13805200</v>
          </cell>
        </row>
        <row r="60">
          <cell r="B60" t="str">
            <v>FCX</v>
          </cell>
          <cell r="C60" t="str">
            <v>FCX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8829160</v>
          </cell>
        </row>
        <row r="61">
          <cell r="B61" t="str">
            <v>APS</v>
          </cell>
          <cell r="C61" t="str">
            <v>ASIA PACIFIC SECURITIES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110217.1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110217.1</v>
          </cell>
          <cell r="M61">
            <v>5816095.649999999</v>
          </cell>
        </row>
        <row r="62">
          <cell r="B62" t="str">
            <v>DCF</v>
          </cell>
          <cell r="C62" t="str">
            <v>DCF</v>
          </cell>
          <cell r="D62" t="str">
            <v>●</v>
          </cell>
          <cell r="G62">
            <v>484173.55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484173.55</v>
          </cell>
          <cell r="M62">
            <v>3077823.55</v>
          </cell>
        </row>
        <row r="63">
          <cell r="B63" t="str">
            <v>SGC</v>
          </cell>
          <cell r="C63" t="str">
            <v>SG CAPITAL</v>
          </cell>
          <cell r="D63" t="str">
            <v>●</v>
          </cell>
          <cell r="E63" t="str">
            <v>●</v>
          </cell>
          <cell r="F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203970</v>
          </cell>
        </row>
        <row r="64">
          <cell r="B64" t="str">
            <v>MONG</v>
          </cell>
          <cell r="C64" t="str">
            <v>MONGOL SECURITIES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CAPM</v>
          </cell>
          <cell r="C65" t="str">
            <v>CAPITAL MARKET CORPORATION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ACE</v>
          </cell>
          <cell r="C66" t="str">
            <v>ACE AND T CAPITAL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51</v>
          </cell>
          <cell r="E67">
            <v>23</v>
          </cell>
          <cell r="F67">
            <v>13</v>
          </cell>
          <cell r="G67">
            <v>6710330721.9400015</v>
          </cell>
          <cell r="H67">
            <v>0</v>
          </cell>
          <cell r="I67">
            <v>0</v>
          </cell>
          <cell r="J67">
            <v>37172994600</v>
          </cell>
          <cell r="K67">
            <v>0</v>
          </cell>
          <cell r="L67">
            <v>43883325321.94002</v>
          </cell>
          <cell r="M67">
            <v>180454368441.33987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2"/>
  <sheetViews>
    <sheetView tabSelected="1" view="pageBreakPreview" zoomScale="70" zoomScaleSheetLayoutView="70" workbookViewId="0" topLeftCell="A1">
      <pane xSplit="3" ySplit="15" topLeftCell="F64" activePane="bottomRight" state="frozen"/>
      <selection pane="topRight" activeCell="D1" sqref="D1"/>
      <selection pane="bottomLeft" activeCell="A16" sqref="A16"/>
      <selection pane="bottomRight" activeCell="J10" sqref="J10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2.28125" style="4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0" ht="15.75"/>
    <row r="11" spans="12:14" ht="15" customHeight="1" thickBot="1">
      <c r="L11" s="24"/>
      <c r="M11" s="51" t="s">
        <v>72</v>
      </c>
      <c r="N11" s="51"/>
    </row>
    <row r="12" spans="1:14" ht="14.45" customHeight="1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71</v>
      </c>
      <c r="H12" s="46"/>
      <c r="I12" s="46"/>
      <c r="J12" s="46"/>
      <c r="K12" s="46"/>
      <c r="L12" s="46"/>
      <c r="M12" s="48" t="s">
        <v>70</v>
      </c>
      <c r="N12" s="49"/>
    </row>
    <row r="13" spans="1:15" s="22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4" ht="15">
      <c r="A16" s="11">
        <v>1</v>
      </c>
      <c r="B16" s="12" t="s">
        <v>5</v>
      </c>
      <c r="C16" s="31" t="str">
        <f>VLOOKUP(B16,'[1]Sheet1'!$B$16:$N$67,2,0)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VLOOKUP(B16,'[2]Brokers'!$B$9:$H$69,7,0)</f>
        <v>357513027</v>
      </c>
      <c r="H16" s="15">
        <f>VLOOKUP(B16,'[2]Brokers'!$B$9:$X$69,22,0)</f>
        <v>0</v>
      </c>
      <c r="I16" s="15">
        <f>VLOOKUP(B16,'[3]Brokers'!$B$9:$R$69,17,0)</f>
        <v>0</v>
      </c>
      <c r="J16" s="15">
        <f>VLOOKUP(B16,'[2]Brokers'!$B$9:$M$69,12,0)</f>
        <v>0</v>
      </c>
      <c r="K16" s="15">
        <v>0</v>
      </c>
      <c r="L16" s="15">
        <f aca="true" t="shared" si="0" ref="L16:L47">K16+J16+I16+H16+G16</f>
        <v>357513027</v>
      </c>
      <c r="M16" s="30">
        <f>VLOOKUP(B16,'[4]Sheet1'!$B$16:$M$67,12,0)+L16</f>
        <v>77124585355.04</v>
      </c>
      <c r="N16" s="32">
        <f aca="true" t="shared" si="1" ref="N16:N47">M16/$M$67</f>
        <v>0.3621721798179249</v>
      </c>
    </row>
    <row r="17" spans="1:14" ht="15">
      <c r="A17" s="11">
        <f>+A16+1</f>
        <v>2</v>
      </c>
      <c r="B17" s="12" t="s">
        <v>8</v>
      </c>
      <c r="C17" s="31" t="str">
        <f>VLOOKUP(B17,'[5]Sheet1'!$B$16:$C$67,2,0)</f>
        <v>TDB CAPITAL</v>
      </c>
      <c r="D17" s="13" t="s">
        <v>2</v>
      </c>
      <c r="E17" s="14" t="s">
        <v>2</v>
      </c>
      <c r="F17" s="14"/>
      <c r="G17" s="15">
        <f>VLOOKUP(B17,'[2]Brokers'!$B$9:$H$69,7,0)</f>
        <v>28776129281</v>
      </c>
      <c r="H17" s="15">
        <f>VLOOKUP(B17,'[2]Brokers'!$B$9:$X$69,22,0)</f>
        <v>0</v>
      </c>
      <c r="I17" s="15">
        <f>VLOOKUP(B17,'[3]Brokers'!$B$9:$R$69,17,0)</f>
        <v>0</v>
      </c>
      <c r="J17" s="15">
        <f>VLOOKUP(B17,'[2]Brokers'!$B$9:$M$69,12,0)</f>
        <v>0</v>
      </c>
      <c r="K17" s="15">
        <v>0</v>
      </c>
      <c r="L17" s="15">
        <f t="shared" si="0"/>
        <v>28776129281</v>
      </c>
      <c r="M17" s="30">
        <f>VLOOKUP(B17,'[4]Sheet1'!$B$16:$M$67,12,0)+L17</f>
        <v>50852472043.759995</v>
      </c>
      <c r="N17" s="32">
        <f t="shared" si="1"/>
        <v>0.23879999567498603</v>
      </c>
    </row>
    <row r="18" spans="1:14" ht="15">
      <c r="A18" s="11">
        <f aca="true" t="shared" si="2" ref="A18:A66">+A17+1</f>
        <v>3</v>
      </c>
      <c r="B18" s="12" t="s">
        <v>68</v>
      </c>
      <c r="C18" s="31" t="str">
        <f>VLOOKUP(B18,'[5]Sheet1'!$B$16:$C$67,2,0)</f>
        <v>INVESCORE CAPITAL</v>
      </c>
      <c r="D18" s="13" t="s">
        <v>2</v>
      </c>
      <c r="E18" s="13" t="s">
        <v>2</v>
      </c>
      <c r="F18" s="13"/>
      <c r="G18" s="15">
        <f>VLOOKUP(B18,'[2]Brokers'!$B$9:$H$69,7,0)</f>
        <v>114113709</v>
      </c>
      <c r="H18" s="15">
        <f>VLOOKUP(B18,'[2]Brokers'!$B$9:$X$69,22,0)</f>
        <v>0</v>
      </c>
      <c r="I18" s="15">
        <f>VLOOKUP(B18,'[3]Brokers'!$B$9:$R$69,17,0)</f>
        <v>0</v>
      </c>
      <c r="J18" s="15">
        <f>VLOOKUP(B18,'[2]Brokers'!$B$9:$M$69,12,0)</f>
        <v>0</v>
      </c>
      <c r="K18" s="15">
        <v>0</v>
      </c>
      <c r="L18" s="15">
        <f t="shared" si="0"/>
        <v>114113709</v>
      </c>
      <c r="M18" s="30">
        <f>VLOOKUP(B18,'[4]Sheet1'!$B$16:$M$67,12,0)+L18</f>
        <v>17452539581</v>
      </c>
      <c r="N18" s="32">
        <f t="shared" si="1"/>
        <v>0.08195602315800748</v>
      </c>
    </row>
    <row r="19" spans="1:15" s="23" customFormat="1" ht="15">
      <c r="A19" s="11">
        <f t="shared" si="2"/>
        <v>4</v>
      </c>
      <c r="B19" s="12" t="s">
        <v>6</v>
      </c>
      <c r="C19" s="31" t="str">
        <f>VLOOKUP(B19,'[5]Sheet1'!$B$16:$C$67,2,0)</f>
        <v>MIRAE ASSET SECURITIES MONGOLIA</v>
      </c>
      <c r="D19" s="13" t="s">
        <v>2</v>
      </c>
      <c r="E19" s="13" t="s">
        <v>2</v>
      </c>
      <c r="F19" s="14"/>
      <c r="G19" s="15">
        <f>VLOOKUP(B19,'[2]Brokers'!$B$9:$H$69,7,0)</f>
        <v>102870801</v>
      </c>
      <c r="H19" s="15">
        <f>VLOOKUP(B19,'[2]Brokers'!$B$9:$X$69,22,0)</f>
        <v>0</v>
      </c>
      <c r="I19" s="15">
        <f>VLOOKUP(B19,'[3]Brokers'!$B$9:$R$69,17,0)</f>
        <v>0</v>
      </c>
      <c r="J19" s="15">
        <f>VLOOKUP(B19,'[2]Brokers'!$B$9:$M$69,12,0)</f>
        <v>0</v>
      </c>
      <c r="K19" s="15">
        <v>0</v>
      </c>
      <c r="L19" s="15">
        <f t="shared" si="0"/>
        <v>102870801</v>
      </c>
      <c r="M19" s="30">
        <f>VLOOKUP(B19,'[4]Sheet1'!$B$16:$M$67,12,0)+L19</f>
        <v>10610937495.55</v>
      </c>
      <c r="N19" s="32">
        <f t="shared" si="1"/>
        <v>0.04982829204181856</v>
      </c>
      <c r="O19" s="9"/>
    </row>
    <row r="20" spans="1:14" ht="15">
      <c r="A20" s="11">
        <f t="shared" si="2"/>
        <v>5</v>
      </c>
      <c r="B20" s="12" t="s">
        <v>7</v>
      </c>
      <c r="C20" s="31" t="str">
        <f>VLOOKUP(B20,'[5]Sheet1'!$B$16:$C$67,2,0)</f>
        <v>ARD CAPITAL GROUP</v>
      </c>
      <c r="D20" s="13" t="s">
        <v>2</v>
      </c>
      <c r="E20" s="14" t="s">
        <v>2</v>
      </c>
      <c r="F20" s="14" t="s">
        <v>2</v>
      </c>
      <c r="G20" s="15">
        <f>VLOOKUP(B20,'[2]Brokers'!$B$9:$H$69,7,0)</f>
        <v>15665208</v>
      </c>
      <c r="H20" s="15">
        <f>VLOOKUP(B20,'[2]Brokers'!$B$9:$X$69,22,0)</f>
        <v>0</v>
      </c>
      <c r="I20" s="15">
        <f>VLOOKUP(B20,'[3]Brokers'!$B$9:$R$69,17,0)</f>
        <v>0</v>
      </c>
      <c r="J20" s="15">
        <f>VLOOKUP(B20,'[2]Brokers'!$B$9:$M$69,12,0)</f>
        <v>0</v>
      </c>
      <c r="K20" s="15">
        <v>0</v>
      </c>
      <c r="L20" s="15">
        <f t="shared" si="0"/>
        <v>15665208</v>
      </c>
      <c r="M20" s="30">
        <f>VLOOKUP(B20,'[4]Sheet1'!$B$16:$M$67,12,0)+L20</f>
        <v>9483619450.279999</v>
      </c>
      <c r="N20" s="32">
        <f t="shared" si="1"/>
        <v>0.04453447772924881</v>
      </c>
    </row>
    <row r="21" spans="1:14" ht="15">
      <c r="A21" s="11">
        <f t="shared" si="2"/>
        <v>6</v>
      </c>
      <c r="B21" s="12" t="s">
        <v>16</v>
      </c>
      <c r="C21" s="31" t="str">
        <f>VLOOKUP(B21,'[5]Sheet1'!$B$16:$C$67,2,0)</f>
        <v>BUMBAT-ALTAI</v>
      </c>
      <c r="D21" s="13" t="s">
        <v>2</v>
      </c>
      <c r="E21" s="14" t="s">
        <v>2</v>
      </c>
      <c r="F21" s="14" t="s">
        <v>2</v>
      </c>
      <c r="G21" s="15">
        <f>VLOOKUP(B21,'[2]Brokers'!$B$9:$H$69,7,0)</f>
        <v>133826734</v>
      </c>
      <c r="H21" s="15">
        <f>VLOOKUP(B21,'[2]Brokers'!$B$9:$X$69,22,0)</f>
        <v>0</v>
      </c>
      <c r="I21" s="15">
        <f>VLOOKUP(B21,'[3]Brokers'!$B$9:$R$69,17,0)</f>
        <v>0</v>
      </c>
      <c r="J21" s="15">
        <f>VLOOKUP(B21,'[2]Brokers'!$B$9:$M$69,12,0)</f>
        <v>0</v>
      </c>
      <c r="K21" s="15">
        <v>0</v>
      </c>
      <c r="L21" s="15">
        <f t="shared" si="0"/>
        <v>133826734</v>
      </c>
      <c r="M21" s="30">
        <f>VLOOKUP(B21,'[4]Sheet1'!$B$16:$M$67,12,0)+L21</f>
        <v>7063276753.36</v>
      </c>
      <c r="N21" s="32">
        <f t="shared" si="1"/>
        <v>0.03316870135048961</v>
      </c>
    </row>
    <row r="22" spans="1:14" ht="15">
      <c r="A22" s="11">
        <f t="shared" si="2"/>
        <v>7</v>
      </c>
      <c r="B22" s="12" t="s">
        <v>10</v>
      </c>
      <c r="C22" s="31" t="str">
        <f>VLOOKUP(B22,'[5]Sheet1'!$B$16:$C$67,2,0)</f>
        <v>ARD SECURITIES</v>
      </c>
      <c r="D22" s="13" t="s">
        <v>2</v>
      </c>
      <c r="E22" s="14" t="s">
        <v>2</v>
      </c>
      <c r="F22" s="14" t="s">
        <v>2</v>
      </c>
      <c r="G22" s="15">
        <f>VLOOKUP(B22,'[2]Brokers'!$B$9:$H$69,7,0)</f>
        <v>338544932</v>
      </c>
      <c r="H22" s="15">
        <f>VLOOKUP(B22,'[2]Brokers'!$B$9:$X$69,22,0)</f>
        <v>0</v>
      </c>
      <c r="I22" s="15">
        <f>VLOOKUP(B22,'[3]Brokers'!$B$9:$R$69,17,0)</f>
        <v>0</v>
      </c>
      <c r="J22" s="15">
        <f>VLOOKUP(B22,'[2]Brokers'!$B$9:$M$69,12,0)</f>
        <v>0</v>
      </c>
      <c r="K22" s="15">
        <v>0</v>
      </c>
      <c r="L22" s="15">
        <f t="shared" si="0"/>
        <v>338544932</v>
      </c>
      <c r="M22" s="30">
        <f>VLOOKUP(B22,'[4]Sheet1'!$B$16:$M$67,12,0)+L22</f>
        <v>6817750366.629999</v>
      </c>
      <c r="N22" s="32">
        <f t="shared" si="1"/>
        <v>0.032015724951647784</v>
      </c>
    </row>
    <row r="23" spans="1:14" ht="15">
      <c r="A23" s="11">
        <f t="shared" si="2"/>
        <v>8</v>
      </c>
      <c r="B23" s="12" t="s">
        <v>1</v>
      </c>
      <c r="C23" s="31" t="str">
        <f>VLOOKUP(B23,'[5]Sheet1'!$B$16:$C$67,2,0)</f>
        <v>BDSEC</v>
      </c>
      <c r="D23" s="13" t="s">
        <v>2</v>
      </c>
      <c r="E23" s="14" t="s">
        <v>2</v>
      </c>
      <c r="F23" s="14" t="s">
        <v>2</v>
      </c>
      <c r="G23" s="15">
        <f>VLOOKUP(B23,'[2]Brokers'!$B$9:$H$69,7,0)</f>
        <v>763536631</v>
      </c>
      <c r="H23" s="15">
        <f>VLOOKUP(B23,'[2]Brokers'!$B$9:$X$69,22,0)</f>
        <v>0</v>
      </c>
      <c r="I23" s="15">
        <f>VLOOKUP(B23,'[3]Brokers'!$B$9:$R$69,17,0)</f>
        <v>0</v>
      </c>
      <c r="J23" s="15">
        <f>VLOOKUP(B23,'[2]Brokers'!$B$9:$M$69,12,0)</f>
        <v>0</v>
      </c>
      <c r="K23" s="15">
        <v>0</v>
      </c>
      <c r="L23" s="15">
        <f t="shared" si="0"/>
        <v>763536631</v>
      </c>
      <c r="M23" s="30">
        <f>VLOOKUP(B23,'[4]Sheet1'!$B$16:$M$67,12,0)+L23</f>
        <v>6167482479.67</v>
      </c>
      <c r="N23" s="32">
        <f t="shared" si="1"/>
        <v>0.02896210804075299</v>
      </c>
    </row>
    <row r="24" spans="1:15" ht="15">
      <c r="A24" s="11">
        <f t="shared" si="2"/>
        <v>9</v>
      </c>
      <c r="B24" s="12" t="s">
        <v>4</v>
      </c>
      <c r="C24" s="31" t="str">
        <f>VLOOKUP(B24,'[5]Sheet1'!$B$16:$C$67,2,0)</f>
        <v>TENGER CAPITAL</v>
      </c>
      <c r="D24" s="13" t="s">
        <v>2</v>
      </c>
      <c r="E24" s="14"/>
      <c r="F24" s="14" t="s">
        <v>2</v>
      </c>
      <c r="G24" s="15">
        <f>VLOOKUP(B24,'[2]Brokers'!$B$9:$H$69,7,0)</f>
        <v>4493844</v>
      </c>
      <c r="H24" s="15">
        <f>VLOOKUP(B24,'[2]Brokers'!$B$9:$X$69,22,0)</f>
        <v>0</v>
      </c>
      <c r="I24" s="15">
        <f>VLOOKUP(B24,'[3]Brokers'!$B$9:$R$69,17,0)</f>
        <v>0</v>
      </c>
      <c r="J24" s="15">
        <f>VLOOKUP(B24,'[2]Brokers'!$B$9:$M$69,12,0)</f>
        <v>0</v>
      </c>
      <c r="K24" s="15">
        <v>0</v>
      </c>
      <c r="L24" s="15">
        <f t="shared" si="0"/>
        <v>4493844</v>
      </c>
      <c r="M24" s="30">
        <f>VLOOKUP(B24,'[4]Sheet1'!$B$16:$M$67,12,0)+L24</f>
        <v>8050811963.240001</v>
      </c>
      <c r="N24" s="32">
        <f t="shared" si="1"/>
        <v>0.037806104300051394</v>
      </c>
      <c r="O24" s="1"/>
    </row>
    <row r="25" spans="1:14" ht="15">
      <c r="A25" s="11">
        <f t="shared" si="2"/>
        <v>10</v>
      </c>
      <c r="B25" s="12" t="s">
        <v>35</v>
      </c>
      <c r="C25" s="31" t="str">
        <f>VLOOKUP(B25,'[5]Sheet1'!$B$16:$C$67,2,0)</f>
        <v>APEX CAPITAL</v>
      </c>
      <c r="D25" s="13" t="s">
        <v>2</v>
      </c>
      <c r="E25" s="14"/>
      <c r="F25" s="14"/>
      <c r="G25" s="15">
        <f>VLOOKUP(B25,'[2]Brokers'!$B$9:$H$69,7,0)</f>
        <v>79187846</v>
      </c>
      <c r="H25" s="15">
        <f>VLOOKUP(B25,'[2]Brokers'!$B$9:$X$69,22,0)</f>
        <v>0</v>
      </c>
      <c r="I25" s="15">
        <f>VLOOKUP(B25,'[3]Brokers'!$B$9:$R$69,17,0)</f>
        <v>0</v>
      </c>
      <c r="J25" s="15">
        <f>VLOOKUP(B25,'[2]Brokers'!$B$9:$M$69,12,0)</f>
        <v>0</v>
      </c>
      <c r="K25" s="15">
        <v>0</v>
      </c>
      <c r="L25" s="15">
        <f t="shared" si="0"/>
        <v>79187846</v>
      </c>
      <c r="M25" s="30">
        <f>VLOOKUP(B25,'[4]Sheet1'!$B$16:$M$67,12,0)+L25</f>
        <v>3419158035.22</v>
      </c>
      <c r="N25" s="32">
        <f t="shared" si="1"/>
        <v>0.01605615009866212</v>
      </c>
    </row>
    <row r="26" spans="1:14" ht="15">
      <c r="A26" s="11">
        <f t="shared" si="2"/>
        <v>11</v>
      </c>
      <c r="B26" s="12" t="s">
        <v>9</v>
      </c>
      <c r="C26" s="31" t="str">
        <f>VLOOKUP(B26,'[5]Sheet1'!$B$16:$C$67,2,0)</f>
        <v>STANDART INVESTMENT</v>
      </c>
      <c r="D26" s="13" t="s">
        <v>2</v>
      </c>
      <c r="E26" s="14" t="s">
        <v>2</v>
      </c>
      <c r="F26" s="14" t="s">
        <v>2</v>
      </c>
      <c r="G26" s="15">
        <f>VLOOKUP(B26,'[2]Brokers'!$B$9:$H$69,7,0)</f>
        <v>185030180</v>
      </c>
      <c r="H26" s="15">
        <f>VLOOKUP(B26,'[2]Brokers'!$B$9:$X$69,22,0)</f>
        <v>0</v>
      </c>
      <c r="I26" s="15">
        <f>VLOOKUP(B26,'[3]Brokers'!$B$9:$R$69,17,0)</f>
        <v>0</v>
      </c>
      <c r="J26" s="15">
        <f>VLOOKUP(B26,'[2]Brokers'!$B$9:$M$69,12,0)</f>
        <v>0</v>
      </c>
      <c r="K26" s="15">
        <v>0</v>
      </c>
      <c r="L26" s="15">
        <f t="shared" si="0"/>
        <v>185030180</v>
      </c>
      <c r="M26" s="30">
        <f>VLOOKUP(B26,'[4]Sheet1'!$B$16:$M$67,12,0)+L26</f>
        <v>3005722174.55</v>
      </c>
      <c r="N26" s="32">
        <f t="shared" si="1"/>
        <v>0.014114681419323948</v>
      </c>
    </row>
    <row r="27" spans="1:14" ht="15">
      <c r="A27" s="11">
        <f t="shared" si="2"/>
        <v>12</v>
      </c>
      <c r="B27" s="12" t="s">
        <v>17</v>
      </c>
      <c r="C27" s="31" t="str">
        <f>VLOOKUP(B27,'[5]Sheet1'!$B$16:$C$67,2,0)</f>
        <v>LIFETIME INVESTMENT</v>
      </c>
      <c r="D27" s="13" t="s">
        <v>2</v>
      </c>
      <c r="E27" s="14"/>
      <c r="F27" s="14"/>
      <c r="G27" s="15">
        <f>VLOOKUP(B27,'[2]Brokers'!$B$9:$H$69,7,0)</f>
        <v>65639750</v>
      </c>
      <c r="H27" s="15">
        <f>VLOOKUP(B27,'[2]Brokers'!$B$9:$X$69,22,0)</f>
        <v>0</v>
      </c>
      <c r="I27" s="15">
        <f>VLOOKUP(B27,'[3]Brokers'!$B$9:$R$69,17,0)</f>
        <v>0</v>
      </c>
      <c r="J27" s="15">
        <f>VLOOKUP(B27,'[2]Brokers'!$B$9:$M$69,12,0)</f>
        <v>0</v>
      </c>
      <c r="K27" s="15">
        <v>0</v>
      </c>
      <c r="L27" s="15">
        <f t="shared" si="0"/>
        <v>65639750</v>
      </c>
      <c r="M27" s="30">
        <f>VLOOKUP(B27,'[4]Sheet1'!$B$16:$M$67,12,0)+L27</f>
        <v>2454094858.9100003</v>
      </c>
      <c r="N27" s="32">
        <f t="shared" si="1"/>
        <v>0.01152427439888097</v>
      </c>
    </row>
    <row r="28" spans="1:14" ht="15">
      <c r="A28" s="11">
        <f t="shared" si="2"/>
        <v>13</v>
      </c>
      <c r="B28" s="12" t="s">
        <v>11</v>
      </c>
      <c r="C28" s="31" t="str">
        <f>VLOOKUP(B28,'[5]Sheet1'!$B$16:$C$67,2,0)</f>
        <v>GAULI</v>
      </c>
      <c r="D28" s="13" t="s">
        <v>2</v>
      </c>
      <c r="E28" s="14"/>
      <c r="F28" s="14"/>
      <c r="G28" s="15">
        <f>VLOOKUP(B28,'[2]Brokers'!$B$9:$H$69,7,0)</f>
        <v>519861825</v>
      </c>
      <c r="H28" s="15">
        <f>VLOOKUP(B28,'[2]Brokers'!$B$9:$X$69,22,0)</f>
        <v>0</v>
      </c>
      <c r="I28" s="15">
        <f>VLOOKUP(B28,'[3]Brokers'!$B$9:$R$69,17,0)</f>
        <v>0</v>
      </c>
      <c r="J28" s="15">
        <f>VLOOKUP(B28,'[2]Brokers'!$B$9:$M$69,12,0)</f>
        <v>0</v>
      </c>
      <c r="K28" s="15">
        <v>0</v>
      </c>
      <c r="L28" s="15">
        <f t="shared" si="0"/>
        <v>519861825</v>
      </c>
      <c r="M28" s="30">
        <f>VLOOKUP(B28,'[4]Sheet1'!$B$16:$M$67,12,0)+L28</f>
        <v>2182405228.27</v>
      </c>
      <c r="N28" s="32">
        <f t="shared" si="1"/>
        <v>0.010248437059725854</v>
      </c>
    </row>
    <row r="29" spans="1:14" ht="15">
      <c r="A29" s="11">
        <f t="shared" si="2"/>
        <v>14</v>
      </c>
      <c r="B29" s="12" t="s">
        <v>3</v>
      </c>
      <c r="C29" s="31" t="str">
        <f>VLOOKUP(B29,'[5]Sheet1'!$B$16:$C$67,2,0)</f>
        <v>NOVEL INVESTMENT</v>
      </c>
      <c r="D29" s="13" t="s">
        <v>2</v>
      </c>
      <c r="E29" s="14" t="s">
        <v>2</v>
      </c>
      <c r="F29" s="14"/>
      <c r="G29" s="15">
        <f>VLOOKUP(B29,'[2]Brokers'!$B$9:$H$69,7,0)</f>
        <v>50805321</v>
      </c>
      <c r="H29" s="15">
        <f>VLOOKUP(B29,'[2]Brokers'!$B$9:$X$69,22,0)</f>
        <v>0</v>
      </c>
      <c r="I29" s="15">
        <f>VLOOKUP(B29,'[3]Brokers'!$B$9:$R$69,17,0)</f>
        <v>0</v>
      </c>
      <c r="J29" s="15">
        <f>VLOOKUP(B29,'[2]Brokers'!$B$9:$M$69,12,0)</f>
        <v>0</v>
      </c>
      <c r="K29" s="15">
        <v>0</v>
      </c>
      <c r="L29" s="15">
        <f t="shared" si="0"/>
        <v>50805321</v>
      </c>
      <c r="M29" s="30">
        <f>VLOOKUP(B29,'[4]Sheet1'!$B$16:$M$67,12,0)+L29</f>
        <v>1928033239.25</v>
      </c>
      <c r="N29" s="32">
        <f t="shared" si="1"/>
        <v>0.009053922271427232</v>
      </c>
    </row>
    <row r="30" spans="1:14" ht="15">
      <c r="A30" s="11">
        <f t="shared" si="2"/>
        <v>15</v>
      </c>
      <c r="B30" s="12" t="s">
        <v>36</v>
      </c>
      <c r="C30" s="31" t="str">
        <f>VLOOKUP(B30,'[5]Sheet1'!$B$16:$C$67,2,0)</f>
        <v>MASDAQ</v>
      </c>
      <c r="D30" s="13" t="s">
        <v>2</v>
      </c>
      <c r="E30" s="14"/>
      <c r="F30" s="14"/>
      <c r="G30" s="15">
        <f>VLOOKUP(B30,'[2]Brokers'!$B$9:$H$69,7,0)</f>
        <v>5422057</v>
      </c>
      <c r="H30" s="15">
        <f>VLOOKUP(B30,'[2]Brokers'!$B$9:$X$69,22,0)</f>
        <v>0</v>
      </c>
      <c r="I30" s="15">
        <f>VLOOKUP(B30,'[3]Brokers'!$B$9:$R$69,17,0)</f>
        <v>0</v>
      </c>
      <c r="J30" s="15">
        <f>VLOOKUP(B30,'[2]Brokers'!$B$9:$M$69,12,0)</f>
        <v>0</v>
      </c>
      <c r="K30" s="15">
        <v>0</v>
      </c>
      <c r="L30" s="15">
        <f t="shared" si="0"/>
        <v>5422057</v>
      </c>
      <c r="M30" s="30">
        <f>VLOOKUP(B30,'[4]Sheet1'!$B$16:$M$67,12,0)+L30</f>
        <v>602029539.0799999</v>
      </c>
      <c r="N30" s="32">
        <f t="shared" si="1"/>
        <v>0.0028270926771230367</v>
      </c>
    </row>
    <row r="31" spans="1:14" ht="15">
      <c r="A31" s="11">
        <f t="shared" si="2"/>
        <v>16</v>
      </c>
      <c r="B31" s="12" t="s">
        <v>25</v>
      </c>
      <c r="C31" s="31" t="str">
        <f>VLOOKUP(B31,'[5]Sheet1'!$B$16:$C$67,2,0)</f>
        <v>TULGAT CHANDMANI BAYAN</v>
      </c>
      <c r="D31" s="13" t="s">
        <v>2</v>
      </c>
      <c r="E31" s="14"/>
      <c r="F31" s="14"/>
      <c r="G31" s="15">
        <f>VLOOKUP(B31,'[2]Brokers'!$B$9:$H$69,7,0)</f>
        <v>302033129</v>
      </c>
      <c r="H31" s="15">
        <f>VLOOKUP(B31,'[2]Brokers'!$B$9:$X$69,22,0)</f>
        <v>0</v>
      </c>
      <c r="I31" s="15">
        <f>VLOOKUP(B31,'[3]Brokers'!$B$9:$R$69,17,0)</f>
        <v>0</v>
      </c>
      <c r="J31" s="15">
        <f>VLOOKUP(B31,'[2]Brokers'!$B$9:$M$69,12,0)</f>
        <v>0</v>
      </c>
      <c r="K31" s="15">
        <v>0</v>
      </c>
      <c r="L31" s="15">
        <f t="shared" si="0"/>
        <v>302033129</v>
      </c>
      <c r="M31" s="30">
        <f>VLOOKUP(B31,'[4]Sheet1'!$B$16:$M$67,12,0)+L31</f>
        <v>522851616.53</v>
      </c>
      <c r="N31" s="32">
        <f t="shared" si="1"/>
        <v>0.002455278155574826</v>
      </c>
    </row>
    <row r="32" spans="1:15" ht="15">
      <c r="A32" s="11">
        <f t="shared" si="2"/>
        <v>17</v>
      </c>
      <c r="B32" s="12" t="s">
        <v>43</v>
      </c>
      <c r="C32" s="31" t="str">
        <f>VLOOKUP(B32,'[5]Sheet1'!$B$16:$C$67,2,0)</f>
        <v>GOODSEC</v>
      </c>
      <c r="D32" s="13" t="s">
        <v>2</v>
      </c>
      <c r="E32" s="14"/>
      <c r="F32" s="14"/>
      <c r="G32" s="15">
        <f>VLOOKUP(B32,'[2]Brokers'!$B$9:$H$69,7,0)</f>
        <v>10885935</v>
      </c>
      <c r="H32" s="15">
        <f>VLOOKUP(B32,'[2]Brokers'!$B$9:$X$69,22,0)</f>
        <v>0</v>
      </c>
      <c r="I32" s="15">
        <f>VLOOKUP(B32,'[3]Brokers'!$B$9:$R$69,17,0)</f>
        <v>0</v>
      </c>
      <c r="J32" s="15">
        <f>VLOOKUP(B32,'[2]Brokers'!$B$9:$M$69,12,0)</f>
        <v>0</v>
      </c>
      <c r="K32" s="15">
        <v>0</v>
      </c>
      <c r="L32" s="15">
        <f t="shared" si="0"/>
        <v>10885935</v>
      </c>
      <c r="M32" s="30">
        <f>VLOOKUP(B32,'[4]Sheet1'!$B$16:$M$67,12,0)+L32</f>
        <v>502756487.94</v>
      </c>
      <c r="N32" s="32">
        <f t="shared" si="1"/>
        <v>0.002360912701398855</v>
      </c>
      <c r="O32" s="1"/>
    </row>
    <row r="33" spans="1:15" ht="15">
      <c r="A33" s="11">
        <f t="shared" si="2"/>
        <v>18</v>
      </c>
      <c r="B33" s="12" t="s">
        <v>47</v>
      </c>
      <c r="C33" s="31" t="str">
        <f>VLOOKUP(B33,'[5]Sheet1'!$B$16:$C$67,2,0)</f>
        <v>BATS</v>
      </c>
      <c r="D33" s="13" t="s">
        <v>2</v>
      </c>
      <c r="E33" s="14"/>
      <c r="F33" s="14"/>
      <c r="G33" s="15">
        <f>VLOOKUP(B33,'[2]Brokers'!$B$9:$H$69,7,0)</f>
        <v>14051820</v>
      </c>
      <c r="H33" s="15">
        <f>VLOOKUP(B33,'[2]Brokers'!$B$9:$X$69,22,0)</f>
        <v>0</v>
      </c>
      <c r="I33" s="15">
        <f>VLOOKUP(B33,'[3]Brokers'!$B$9:$R$69,17,0)</f>
        <v>0</v>
      </c>
      <c r="J33" s="15">
        <f>VLOOKUP(B33,'[2]Brokers'!$B$9:$M$69,12,0)</f>
        <v>0</v>
      </c>
      <c r="K33" s="15">
        <v>0</v>
      </c>
      <c r="L33" s="15">
        <f t="shared" si="0"/>
        <v>14051820</v>
      </c>
      <c r="M33" s="30">
        <f>VLOOKUP(B33,'[4]Sheet1'!$B$16:$M$67,12,0)+L33</f>
        <v>451610701.05</v>
      </c>
      <c r="N33" s="32">
        <f t="shared" si="1"/>
        <v>0.0021207353177386153</v>
      </c>
      <c r="O33" s="1"/>
    </row>
    <row r="34" spans="1:15" ht="15">
      <c r="A34" s="11">
        <f t="shared" si="2"/>
        <v>19</v>
      </c>
      <c r="B34" s="12" t="s">
        <v>19</v>
      </c>
      <c r="C34" s="31" t="str">
        <f>VLOOKUP(B34,'[5]Sheet1'!$B$16:$C$67,2,0)</f>
        <v>ZERGED</v>
      </c>
      <c r="D34" s="13" t="s">
        <v>2</v>
      </c>
      <c r="E34" s="14"/>
      <c r="F34" s="14"/>
      <c r="G34" s="15">
        <f>VLOOKUP(B34,'[2]Brokers'!$B$9:$H$69,7,0)</f>
        <v>90235730</v>
      </c>
      <c r="H34" s="15">
        <f>VLOOKUP(B34,'[2]Brokers'!$B$9:$X$69,22,0)</f>
        <v>0</v>
      </c>
      <c r="I34" s="15">
        <f>VLOOKUP(B34,'[3]Brokers'!$B$9:$R$69,17,0)</f>
        <v>0</v>
      </c>
      <c r="J34" s="15">
        <f>VLOOKUP(B34,'[2]Brokers'!$B$9:$M$69,12,0)</f>
        <v>0</v>
      </c>
      <c r="K34" s="15">
        <v>0</v>
      </c>
      <c r="L34" s="15">
        <f t="shared" si="0"/>
        <v>90235730</v>
      </c>
      <c r="M34" s="30">
        <f>VLOOKUP(B34,'[4]Sheet1'!$B$16:$M$67,12,0)+L34</f>
        <v>435850421.12</v>
      </c>
      <c r="N34" s="32">
        <f t="shared" si="1"/>
        <v>0.0020467260389786385</v>
      </c>
      <c r="O34" s="1"/>
    </row>
    <row r="35" spans="1:15" ht="15">
      <c r="A35" s="11">
        <f t="shared" si="2"/>
        <v>20</v>
      </c>
      <c r="B35" s="12" t="s">
        <v>13</v>
      </c>
      <c r="C35" s="31" t="str">
        <f>VLOOKUP(B35,'[5]Sheet1'!$B$16:$C$67,2,0)</f>
        <v>MONSEC</v>
      </c>
      <c r="D35" s="13" t="s">
        <v>2</v>
      </c>
      <c r="E35" s="14"/>
      <c r="F35" s="14"/>
      <c r="G35" s="15">
        <f>VLOOKUP(B35,'[2]Brokers'!$B$9:$H$69,7,0)</f>
        <v>26145698</v>
      </c>
      <c r="H35" s="15">
        <f>VLOOKUP(B35,'[2]Brokers'!$B$9:$X$69,22,0)</f>
        <v>0</v>
      </c>
      <c r="I35" s="15">
        <f>VLOOKUP(B35,'[3]Brokers'!$B$9:$R$69,17,0)</f>
        <v>0</v>
      </c>
      <c r="J35" s="15">
        <f>VLOOKUP(B35,'[2]Brokers'!$B$9:$M$69,12,0)</f>
        <v>0</v>
      </c>
      <c r="K35" s="15">
        <v>0</v>
      </c>
      <c r="L35" s="15">
        <f t="shared" si="0"/>
        <v>26145698</v>
      </c>
      <c r="M35" s="30">
        <f>VLOOKUP(B35,'[4]Sheet1'!$B$16:$M$67,12,0)+L35</f>
        <v>400275013.81</v>
      </c>
      <c r="N35" s="32">
        <f t="shared" si="1"/>
        <v>0.0018796661740333644</v>
      </c>
      <c r="O35" s="1"/>
    </row>
    <row r="36" spans="1:15" ht="15">
      <c r="A36" s="11">
        <f t="shared" si="2"/>
        <v>21</v>
      </c>
      <c r="B36" s="12" t="s">
        <v>30</v>
      </c>
      <c r="C36" s="31" t="str">
        <f>VLOOKUP(B36,'[5]Sheet1'!$B$16:$C$67,2,0)</f>
        <v>DARKHAN BROKER</v>
      </c>
      <c r="D36" s="13" t="s">
        <v>2</v>
      </c>
      <c r="E36" s="14" t="s">
        <v>2</v>
      </c>
      <c r="F36" s="14"/>
      <c r="G36" s="15">
        <f>VLOOKUP(B36,'[2]Brokers'!$B$9:$H$69,7,0)</f>
        <v>23959226</v>
      </c>
      <c r="H36" s="15">
        <f>VLOOKUP(B36,'[2]Brokers'!$B$9:$X$69,22,0)</f>
        <v>0</v>
      </c>
      <c r="I36" s="15">
        <f>VLOOKUP(B36,'[3]Brokers'!$B$9:$R$69,17,0)</f>
        <v>0</v>
      </c>
      <c r="J36" s="15">
        <f>VLOOKUP(B36,'[2]Brokers'!$B$9:$M$69,12,0)</f>
        <v>0</v>
      </c>
      <c r="K36" s="15">
        <v>0</v>
      </c>
      <c r="L36" s="15">
        <f t="shared" si="0"/>
        <v>23959226</v>
      </c>
      <c r="M36" s="30">
        <f>VLOOKUP(B36,'[4]Sheet1'!$B$16:$M$67,12,0)+L36</f>
        <v>389902483.49</v>
      </c>
      <c r="N36" s="32">
        <f t="shared" si="1"/>
        <v>0.001830957427024504</v>
      </c>
      <c r="O36" s="1"/>
    </row>
    <row r="37" spans="1:15" ht="15">
      <c r="A37" s="11">
        <f t="shared" si="2"/>
        <v>22</v>
      </c>
      <c r="B37" s="12" t="s">
        <v>18</v>
      </c>
      <c r="C37" s="31" t="str">
        <f>VLOOKUP(B37,'[5]Sheet1'!$B$16:$C$67,2,0)</f>
        <v>DELGERKHANGAI SECURITIES</v>
      </c>
      <c r="D37" s="13" t="s">
        <v>2</v>
      </c>
      <c r="E37" s="14"/>
      <c r="F37" s="14"/>
      <c r="G37" s="15">
        <f>VLOOKUP(B37,'[2]Brokers'!$B$9:$H$69,7,0)</f>
        <v>264221100</v>
      </c>
      <c r="H37" s="15">
        <f>VLOOKUP(B37,'[2]Brokers'!$B$9:$X$69,22,0)</f>
        <v>0</v>
      </c>
      <c r="I37" s="15">
        <f>VLOOKUP(B37,'[3]Brokers'!$B$9:$R$69,17,0)</f>
        <v>0</v>
      </c>
      <c r="J37" s="15">
        <f>VLOOKUP(B37,'[2]Brokers'!$B$9:$M$69,12,0)</f>
        <v>0</v>
      </c>
      <c r="K37" s="15">
        <v>0</v>
      </c>
      <c r="L37" s="15">
        <f t="shared" si="0"/>
        <v>264221100</v>
      </c>
      <c r="M37" s="30">
        <f>VLOOKUP(B37,'[4]Sheet1'!$B$16:$M$67,12,0)+L37</f>
        <v>388695079.31</v>
      </c>
      <c r="N37" s="32">
        <f t="shared" si="1"/>
        <v>0.0018252875332833726</v>
      </c>
      <c r="O37" s="1"/>
    </row>
    <row r="38" spans="1:15" ht="15">
      <c r="A38" s="11">
        <f t="shared" si="2"/>
        <v>23</v>
      </c>
      <c r="B38" s="12" t="s">
        <v>34</v>
      </c>
      <c r="C38" s="31" t="str">
        <f>VLOOKUP(B38,'[5]Sheet1'!$B$16:$C$67,2,0)</f>
        <v>GRANDDEVELOPMENT</v>
      </c>
      <c r="D38" s="13" t="s">
        <v>2</v>
      </c>
      <c r="E38" s="14"/>
      <c r="F38" s="14"/>
      <c r="G38" s="15">
        <f>VLOOKUP(B38,'[2]Brokers'!$B$9:$H$69,7,0)</f>
        <v>24998709</v>
      </c>
      <c r="H38" s="15">
        <f>VLOOKUP(B38,'[2]Brokers'!$B$9:$X$69,22,0)</f>
        <v>0</v>
      </c>
      <c r="I38" s="15">
        <f>VLOOKUP(B38,'[3]Brokers'!$B$9:$R$69,17,0)</f>
        <v>0</v>
      </c>
      <c r="J38" s="15">
        <f>VLOOKUP(B38,'[2]Brokers'!$B$9:$M$69,12,0)</f>
        <v>0</v>
      </c>
      <c r="K38" s="15">
        <v>0</v>
      </c>
      <c r="L38" s="15">
        <f t="shared" si="0"/>
        <v>24998709</v>
      </c>
      <c r="M38" s="30">
        <f>VLOOKUP(B38,'[4]Sheet1'!$B$16:$M$67,12,0)+L38</f>
        <v>363909222.15</v>
      </c>
      <c r="N38" s="32">
        <f t="shared" si="1"/>
        <v>0.001708894714119823</v>
      </c>
      <c r="O38" s="1"/>
    </row>
    <row r="39" spans="1:15" ht="15">
      <c r="A39" s="11">
        <f t="shared" si="2"/>
        <v>24</v>
      </c>
      <c r="B39" s="12" t="s">
        <v>23</v>
      </c>
      <c r="C39" s="31" t="str">
        <f>VLOOKUP(B39,'[5]Sheet1'!$B$16:$C$67,2,0)</f>
        <v>TAVAN BOGD</v>
      </c>
      <c r="D39" s="13" t="s">
        <v>2</v>
      </c>
      <c r="E39" s="14"/>
      <c r="F39" s="14"/>
      <c r="G39" s="15">
        <f>VLOOKUP(B39,'[2]Brokers'!$B$9:$H$69,7,0)</f>
        <v>21819620</v>
      </c>
      <c r="H39" s="15">
        <f>VLOOKUP(B39,'[2]Brokers'!$B$9:$X$69,22,0)</f>
        <v>0</v>
      </c>
      <c r="I39" s="15">
        <f>VLOOKUP(B39,'[3]Brokers'!$B$9:$R$69,17,0)</f>
        <v>0</v>
      </c>
      <c r="J39" s="15">
        <f>VLOOKUP(B39,'[2]Brokers'!$B$9:$M$69,12,0)</f>
        <v>0</v>
      </c>
      <c r="K39" s="15">
        <v>0</v>
      </c>
      <c r="L39" s="15">
        <f t="shared" si="0"/>
        <v>21819620</v>
      </c>
      <c r="M39" s="30">
        <f>VLOOKUP(B39,'[4]Sheet1'!$B$16:$M$67,12,0)+L39</f>
        <v>278265549.85</v>
      </c>
      <c r="N39" s="32">
        <f t="shared" si="1"/>
        <v>0.0013067174402749914</v>
      </c>
      <c r="O39" s="1"/>
    </row>
    <row r="40" spans="1:15" ht="15">
      <c r="A40" s="11">
        <f t="shared" si="2"/>
        <v>25</v>
      </c>
      <c r="B40" s="12" t="s">
        <v>21</v>
      </c>
      <c r="C40" s="31" t="str">
        <f>VLOOKUP(B40,'[5]Sheet1'!$B$16:$C$67,2,0)</f>
        <v>BLOOMSBURY SECURITIES</v>
      </c>
      <c r="D40" s="13" t="s">
        <v>2</v>
      </c>
      <c r="E40" s="14"/>
      <c r="F40" s="14"/>
      <c r="G40" s="15">
        <f>VLOOKUP(B40,'[2]Brokers'!$B$9:$H$69,7,0)</f>
        <v>13015065</v>
      </c>
      <c r="H40" s="15">
        <f>VLOOKUP(B40,'[2]Brokers'!$B$9:$X$69,22,0)</f>
        <v>0</v>
      </c>
      <c r="I40" s="15">
        <f>VLOOKUP(B40,'[3]Brokers'!$B$9:$R$69,17,0)</f>
        <v>0</v>
      </c>
      <c r="J40" s="15">
        <f>VLOOKUP(B40,'[2]Brokers'!$B$9:$M$69,12,0)</f>
        <v>0</v>
      </c>
      <c r="K40" s="15">
        <v>0</v>
      </c>
      <c r="L40" s="15">
        <f t="shared" si="0"/>
        <v>13015065</v>
      </c>
      <c r="M40" s="30">
        <f>VLOOKUP(B40,'[4]Sheet1'!$B$16:$M$67,12,0)+L40</f>
        <v>278250740.92999995</v>
      </c>
      <c r="N40" s="32">
        <f t="shared" si="1"/>
        <v>0.001306647898522352</v>
      </c>
      <c r="O40" s="1"/>
    </row>
    <row r="41" spans="1:15" ht="15">
      <c r="A41" s="11">
        <f t="shared" si="2"/>
        <v>26</v>
      </c>
      <c r="B41" s="12" t="s">
        <v>12</v>
      </c>
      <c r="C41" s="31" t="str">
        <f>VLOOKUP(B41,'[5]Sheet1'!$B$16:$C$67,2,0)</f>
        <v>MIBG</v>
      </c>
      <c r="D41" s="13" t="s">
        <v>2</v>
      </c>
      <c r="E41" s="14" t="s">
        <v>2</v>
      </c>
      <c r="F41" s="14"/>
      <c r="G41" s="15">
        <f>VLOOKUP(B41,'[2]Brokers'!$B$9:$H$69,7,0)</f>
        <v>97534760</v>
      </c>
      <c r="H41" s="15">
        <f>VLOOKUP(B41,'[2]Brokers'!$B$9:$X$69,22,0)</f>
        <v>0</v>
      </c>
      <c r="I41" s="15">
        <f>VLOOKUP(B41,'[3]Brokers'!$B$9:$R$69,17,0)</f>
        <v>0</v>
      </c>
      <c r="J41" s="15">
        <f>VLOOKUP(B41,'[2]Brokers'!$B$9:$M$69,12,0)</f>
        <v>0</v>
      </c>
      <c r="K41" s="15">
        <v>0</v>
      </c>
      <c r="L41" s="15">
        <f t="shared" si="0"/>
        <v>97534760</v>
      </c>
      <c r="M41" s="30">
        <f>VLOOKUP(B41,'[4]Sheet1'!$B$16:$M$67,12,0)+L41</f>
        <v>273350380.7</v>
      </c>
      <c r="N41" s="32">
        <f t="shared" si="1"/>
        <v>0.0012836361165046975</v>
      </c>
      <c r="O41" s="1"/>
    </row>
    <row r="42" spans="1:15" ht="15">
      <c r="A42" s="11">
        <f t="shared" si="2"/>
        <v>27</v>
      </c>
      <c r="B42" s="12" t="s">
        <v>69</v>
      </c>
      <c r="C42" s="31" t="str">
        <f>VLOOKUP(B42,'[5]Sheet1'!$B$16:$C$67,2,0)</f>
        <v xml:space="preserve">CENTRAL SECURITIES </v>
      </c>
      <c r="D42" s="13" t="s">
        <v>2</v>
      </c>
      <c r="E42" s="14" t="s">
        <v>2</v>
      </c>
      <c r="F42" s="14"/>
      <c r="G42" s="15">
        <f>VLOOKUP(B42,'[2]Brokers'!$B$9:$H$69,7,0)</f>
        <v>22404955</v>
      </c>
      <c r="H42" s="15">
        <f>VLOOKUP(B42,'[2]Brokers'!$B$9:$X$69,22,0)</f>
        <v>20800000</v>
      </c>
      <c r="I42" s="15">
        <f>VLOOKUP(B42,'[3]Brokers'!$B$9:$R$69,17,0)</f>
        <v>0</v>
      </c>
      <c r="J42" s="15">
        <f>VLOOKUP(B42,'[2]Brokers'!$B$9:$M$69,12,0)</f>
        <v>0</v>
      </c>
      <c r="K42" s="15">
        <v>0</v>
      </c>
      <c r="L42" s="15">
        <f t="shared" si="0"/>
        <v>43204955</v>
      </c>
      <c r="M42" s="30">
        <f>VLOOKUP(B42,'[4]Sheet1'!$B$16:$M$67,12,0)+L42</f>
        <v>227783231.86</v>
      </c>
      <c r="N42" s="32">
        <f t="shared" si="1"/>
        <v>0.0010696556646487946</v>
      </c>
      <c r="O42" s="1"/>
    </row>
    <row r="43" spans="1:15" ht="15">
      <c r="A43" s="11">
        <f t="shared" si="2"/>
        <v>28</v>
      </c>
      <c r="B43" s="12" t="s">
        <v>37</v>
      </c>
      <c r="C43" s="31" t="str">
        <f>VLOOKUP(B43,'[5]Sheet1'!$B$16:$C$67,2,0)</f>
        <v>GENDEX</v>
      </c>
      <c r="D43" s="13" t="s">
        <v>2</v>
      </c>
      <c r="E43" s="14"/>
      <c r="F43" s="14"/>
      <c r="G43" s="15">
        <f>VLOOKUP(B43,'[2]Brokers'!$B$9:$H$69,7,0)</f>
        <v>0</v>
      </c>
      <c r="H43" s="15">
        <f>VLOOKUP(B43,'[2]Brokers'!$B$9:$X$69,22,0)</f>
        <v>0</v>
      </c>
      <c r="I43" s="15">
        <f>VLOOKUP(B43,'[3]Brokers'!$B$9:$R$69,17,0)</f>
        <v>0</v>
      </c>
      <c r="J43" s="15">
        <f>VLOOKUP(B43,'[2]Brokers'!$B$9:$M$69,12,0)</f>
        <v>0</v>
      </c>
      <c r="K43" s="15">
        <v>0</v>
      </c>
      <c r="L43" s="15">
        <f t="shared" si="0"/>
        <v>0</v>
      </c>
      <c r="M43" s="30">
        <f>VLOOKUP(B43,'[4]Sheet1'!$B$16:$M$67,12,0)+L43</f>
        <v>202493948.76</v>
      </c>
      <c r="N43" s="32">
        <f t="shared" si="1"/>
        <v>0.0009508987890792706</v>
      </c>
      <c r="O43" s="1"/>
    </row>
    <row r="44" spans="1:15" ht="15">
      <c r="A44" s="11">
        <f t="shared" si="2"/>
        <v>29</v>
      </c>
      <c r="B44" s="12" t="s">
        <v>49</v>
      </c>
      <c r="C44" s="31" t="str">
        <f>VLOOKUP(B44,'[5]Sheet1'!$B$16:$C$67,2,0)</f>
        <v>HUNNU EMPIRE</v>
      </c>
      <c r="D44" s="13" t="s">
        <v>2</v>
      </c>
      <c r="E44" s="14" t="s">
        <v>2</v>
      </c>
      <c r="F44" s="14"/>
      <c r="G44" s="15">
        <f>VLOOKUP(B44,'[2]Brokers'!$B$9:$H$69,7,0)</f>
        <v>15764553</v>
      </c>
      <c r="H44" s="15">
        <f>VLOOKUP(B44,'[2]Brokers'!$B$9:$X$69,22,0)</f>
        <v>0</v>
      </c>
      <c r="I44" s="15">
        <f>VLOOKUP(B44,'[3]Brokers'!$B$9:$R$69,17,0)</f>
        <v>0</v>
      </c>
      <c r="J44" s="15">
        <f>VLOOKUP(B44,'[2]Brokers'!$B$9:$M$69,12,0)</f>
        <v>0</v>
      </c>
      <c r="K44" s="15">
        <v>0</v>
      </c>
      <c r="L44" s="15">
        <f t="shared" si="0"/>
        <v>15764553</v>
      </c>
      <c r="M44" s="30">
        <f>VLOOKUP(B44,'[4]Sheet1'!$B$16:$M$67,12,0)+L44</f>
        <v>193229812.87</v>
      </c>
      <c r="N44" s="32">
        <f t="shared" si="1"/>
        <v>0.0009073949922813341</v>
      </c>
      <c r="O44" s="1"/>
    </row>
    <row r="45" spans="1:15" ht="15">
      <c r="A45" s="11">
        <f t="shared" si="2"/>
        <v>30</v>
      </c>
      <c r="B45" s="12" t="s">
        <v>22</v>
      </c>
      <c r="C45" s="31" t="str">
        <f>VLOOKUP(B45,'[5]Sheet1'!$B$16:$C$67,2,0)</f>
        <v>UNDURKHAAN INVEST</v>
      </c>
      <c r="D45" s="13" t="s">
        <v>2</v>
      </c>
      <c r="E45" s="14"/>
      <c r="F45" s="14"/>
      <c r="G45" s="15">
        <f>VLOOKUP(B45,'[2]Brokers'!$B$9:$H$69,7,0)</f>
        <v>18956098</v>
      </c>
      <c r="H45" s="15">
        <f>VLOOKUP(B45,'[2]Brokers'!$B$9:$X$69,22,0)</f>
        <v>0</v>
      </c>
      <c r="I45" s="15">
        <f>VLOOKUP(B45,'[3]Brokers'!$B$9:$R$69,17,0)</f>
        <v>0</v>
      </c>
      <c r="J45" s="15">
        <f>VLOOKUP(B45,'[2]Brokers'!$B$9:$M$69,12,0)</f>
        <v>0</v>
      </c>
      <c r="K45" s="15">
        <v>0</v>
      </c>
      <c r="L45" s="15">
        <f t="shared" si="0"/>
        <v>18956098</v>
      </c>
      <c r="M45" s="30">
        <f>VLOOKUP(B45,'[4]Sheet1'!$B$16:$M$67,12,0)+L45</f>
        <v>155933586.15</v>
      </c>
      <c r="N45" s="32">
        <f t="shared" si="1"/>
        <v>0.0007322542681142742</v>
      </c>
      <c r="O45" s="1"/>
    </row>
    <row r="46" spans="1:15" ht="15">
      <c r="A46" s="11">
        <f t="shared" si="2"/>
        <v>31</v>
      </c>
      <c r="B46" s="12" t="s">
        <v>38</v>
      </c>
      <c r="C46" s="31" t="str">
        <f>VLOOKUP(B46,'[5]Sheet1'!$B$16:$C$67,2,0)</f>
        <v>MICC</v>
      </c>
      <c r="D46" s="13" t="s">
        <v>2</v>
      </c>
      <c r="E46" s="14"/>
      <c r="F46" s="14"/>
      <c r="G46" s="15">
        <f>VLOOKUP(B46,'[2]Brokers'!$B$9:$H$69,7,0)</f>
        <v>2192550</v>
      </c>
      <c r="H46" s="15">
        <f>VLOOKUP(B46,'[2]Brokers'!$B$9:$X$69,22,0)</f>
        <v>0</v>
      </c>
      <c r="I46" s="15">
        <f>VLOOKUP(B46,'[3]Brokers'!$B$9:$R$69,17,0)</f>
        <v>0</v>
      </c>
      <c r="J46" s="15">
        <f>VLOOKUP(B46,'[2]Brokers'!$B$9:$M$69,12,0)</f>
        <v>0</v>
      </c>
      <c r="K46" s="15">
        <v>0</v>
      </c>
      <c r="L46" s="15">
        <f t="shared" si="0"/>
        <v>2192550</v>
      </c>
      <c r="M46" s="30">
        <f>VLOOKUP(B46,'[4]Sheet1'!$B$16:$M$67,12,0)+L46</f>
        <v>78394381.5</v>
      </c>
      <c r="N46" s="32">
        <f t="shared" si="1"/>
        <v>0.0003681350622843589</v>
      </c>
      <c r="O46" s="1"/>
    </row>
    <row r="47" spans="1:15" ht="15">
      <c r="A47" s="11">
        <f t="shared" si="2"/>
        <v>32</v>
      </c>
      <c r="B47" s="12" t="s">
        <v>44</v>
      </c>
      <c r="C47" s="31" t="str">
        <f>VLOOKUP(B47,'[5]Sheet1'!$B$16:$C$67,2,0)</f>
        <v>ZGB</v>
      </c>
      <c r="D47" s="13" t="s">
        <v>2</v>
      </c>
      <c r="E47" s="14" t="s">
        <v>2</v>
      </c>
      <c r="F47" s="14" t="s">
        <v>2</v>
      </c>
      <c r="G47" s="15">
        <f>VLOOKUP(B47,'[2]Brokers'!$B$9:$H$69,7,0)</f>
        <v>8109806</v>
      </c>
      <c r="H47" s="15">
        <f>VLOOKUP(B47,'[2]Brokers'!$B$9:$X$69,22,0)</f>
        <v>0</v>
      </c>
      <c r="I47" s="15">
        <f>VLOOKUP(B47,'[3]Brokers'!$B$9:$R$69,17,0)</f>
        <v>0</v>
      </c>
      <c r="J47" s="15">
        <f>VLOOKUP(B47,'[2]Brokers'!$B$9:$M$69,12,0)</f>
        <v>0</v>
      </c>
      <c r="K47" s="15">
        <v>0</v>
      </c>
      <c r="L47" s="15">
        <f t="shared" si="0"/>
        <v>8109806</v>
      </c>
      <c r="M47" s="30">
        <f>VLOOKUP(B47,'[4]Sheet1'!$B$16:$M$67,12,0)+L47</f>
        <v>74250517.38</v>
      </c>
      <c r="N47" s="32">
        <f t="shared" si="1"/>
        <v>0.0003486757382011129</v>
      </c>
      <c r="O47" s="1"/>
    </row>
    <row r="48" spans="1:14" ht="15">
      <c r="A48" s="11">
        <f t="shared" si="2"/>
        <v>33</v>
      </c>
      <c r="B48" s="12" t="s">
        <v>32</v>
      </c>
      <c r="C48" s="31" t="str">
        <f>VLOOKUP(B48,'[5]Sheet1'!$B$16:$C$67,2,0)</f>
        <v>MERGEN SANAA</v>
      </c>
      <c r="D48" s="13" t="s">
        <v>2</v>
      </c>
      <c r="E48" s="14"/>
      <c r="F48" s="14"/>
      <c r="G48" s="15">
        <f>VLOOKUP(B48,'[2]Brokers'!$B$9:$H$69,7,0)</f>
        <v>1644415</v>
      </c>
      <c r="H48" s="15">
        <f>VLOOKUP(B48,'[2]Brokers'!$B$9:$X$69,22,0)</f>
        <v>0</v>
      </c>
      <c r="I48" s="15">
        <f>VLOOKUP(B48,'[3]Brokers'!$B$9:$R$69,17,0)</f>
        <v>0</v>
      </c>
      <c r="J48" s="15">
        <f>VLOOKUP(B48,'[2]Brokers'!$B$9:$M$69,12,0)</f>
        <v>0</v>
      </c>
      <c r="K48" s="15">
        <v>0</v>
      </c>
      <c r="L48" s="15">
        <f aca="true" t="shared" si="3" ref="L48:L79">K48+J48+I48+H48+G48</f>
        <v>1644415</v>
      </c>
      <c r="M48" s="30">
        <f>VLOOKUP(B48,'[4]Sheet1'!$B$16:$M$67,12,0)+L48</f>
        <v>70337595.47</v>
      </c>
      <c r="N48" s="32">
        <f aca="true" t="shared" si="4" ref="N48:N79">M48/$M$67</f>
        <v>0.0003303009041442656</v>
      </c>
    </row>
    <row r="49" spans="1:14" ht="15">
      <c r="A49" s="11">
        <f t="shared" si="2"/>
        <v>34</v>
      </c>
      <c r="B49" s="12" t="s">
        <v>28</v>
      </c>
      <c r="C49" s="31" t="str">
        <f>VLOOKUP(B49,'[5]Sheet1'!$B$16:$C$67,2,0)</f>
        <v>ALTAN KHOROMSOG</v>
      </c>
      <c r="D49" s="13" t="s">
        <v>2</v>
      </c>
      <c r="E49" s="14"/>
      <c r="F49" s="14"/>
      <c r="G49" s="15">
        <f>VLOOKUP(B49,'[2]Brokers'!$B$9:$H$69,7,0)</f>
        <v>0</v>
      </c>
      <c r="H49" s="15">
        <f>VLOOKUP(B49,'[2]Brokers'!$B$9:$X$69,22,0)</f>
        <v>0</v>
      </c>
      <c r="I49" s="15">
        <f>VLOOKUP(B49,'[3]Brokers'!$B$9:$R$69,17,0)</f>
        <v>0</v>
      </c>
      <c r="J49" s="15">
        <f>VLOOKUP(B49,'[2]Brokers'!$B$9:$M$69,12,0)</f>
        <v>0</v>
      </c>
      <c r="K49" s="15">
        <v>0</v>
      </c>
      <c r="L49" s="15">
        <f t="shared" si="3"/>
        <v>0</v>
      </c>
      <c r="M49" s="30">
        <f>VLOOKUP(B49,'[4]Sheet1'!$B$16:$M$67,12,0)+L49</f>
        <v>70254555</v>
      </c>
      <c r="N49" s="32">
        <f t="shared" si="4"/>
        <v>0.0003299109513439419</v>
      </c>
    </row>
    <row r="50" spans="1:15" s="17" customFormat="1" ht="15">
      <c r="A50" s="11">
        <f t="shared" si="2"/>
        <v>35</v>
      </c>
      <c r="B50" s="12" t="s">
        <v>24</v>
      </c>
      <c r="C50" s="31" t="str">
        <f>VLOOKUP(B50,'[5]Sheet1'!$B$16:$C$67,2,0)</f>
        <v>SECAP</v>
      </c>
      <c r="D50" s="13" t="s">
        <v>2</v>
      </c>
      <c r="E50" s="14" t="s">
        <v>2</v>
      </c>
      <c r="F50" s="14"/>
      <c r="G50" s="15">
        <f>VLOOKUP(B50,'[2]Brokers'!$B$9:$H$69,7,0)</f>
        <v>1959000</v>
      </c>
      <c r="H50" s="15">
        <f>VLOOKUP(B50,'[2]Brokers'!$B$9:$X$69,22,0)</f>
        <v>0</v>
      </c>
      <c r="I50" s="15">
        <f>VLOOKUP(B50,'[3]Brokers'!$B$9:$R$69,17,0)</f>
        <v>0</v>
      </c>
      <c r="J50" s="15">
        <f>VLOOKUP(B50,'[2]Brokers'!$B$9:$M$69,12,0)</f>
        <v>0</v>
      </c>
      <c r="K50" s="15">
        <v>0</v>
      </c>
      <c r="L50" s="15">
        <f t="shared" si="3"/>
        <v>1959000</v>
      </c>
      <c r="M50" s="30">
        <f>VLOOKUP(B50,'[4]Sheet1'!$B$16:$M$67,12,0)+L50</f>
        <v>61309588</v>
      </c>
      <c r="N50" s="32">
        <f t="shared" si="4"/>
        <v>0.00028790595148720427</v>
      </c>
      <c r="O50" s="16"/>
    </row>
    <row r="51" spans="1:14" ht="15">
      <c r="A51" s="11">
        <f t="shared" si="2"/>
        <v>36</v>
      </c>
      <c r="B51" s="12" t="s">
        <v>20</v>
      </c>
      <c r="C51" s="31" t="str">
        <f>VLOOKUP(B51,'[5]Sheet1'!$B$16:$C$67,2,0)</f>
        <v>BULGAN BROKER</v>
      </c>
      <c r="D51" s="13" t="s">
        <v>2</v>
      </c>
      <c r="E51" s="14"/>
      <c r="F51" s="14"/>
      <c r="G51" s="15">
        <f>VLOOKUP(B51,'[2]Brokers'!$B$9:$H$69,7,0)</f>
        <v>579500</v>
      </c>
      <c r="H51" s="15">
        <f>VLOOKUP(B51,'[2]Brokers'!$B$9:$X$69,22,0)</f>
        <v>0</v>
      </c>
      <c r="I51" s="15">
        <f>VLOOKUP(B51,'[3]Brokers'!$B$9:$R$69,17,0)</f>
        <v>0</v>
      </c>
      <c r="J51" s="15">
        <f>VLOOKUP(B51,'[2]Brokers'!$B$9:$M$69,12,0)</f>
        <v>0</v>
      </c>
      <c r="K51" s="15"/>
      <c r="L51" s="15">
        <f t="shared" si="3"/>
        <v>579500</v>
      </c>
      <c r="M51" s="30">
        <f>VLOOKUP(B51,'[4]Sheet1'!$B$16:$M$67,12,0)+L51</f>
        <v>60997633.8</v>
      </c>
      <c r="N51" s="32">
        <f t="shared" si="4"/>
        <v>0.0002864410342743952</v>
      </c>
    </row>
    <row r="52" spans="1:14" ht="15">
      <c r="A52" s="11">
        <f t="shared" si="2"/>
        <v>37</v>
      </c>
      <c r="B52" s="12" t="s">
        <v>29</v>
      </c>
      <c r="C52" s="31" t="str">
        <f>VLOOKUP(B52,'[5]Sheet1'!$B$16:$C$67,2,0)</f>
        <v>SANAR</v>
      </c>
      <c r="D52" s="13" t="s">
        <v>2</v>
      </c>
      <c r="E52" s="14" t="s">
        <v>2</v>
      </c>
      <c r="F52" s="14" t="s">
        <v>2</v>
      </c>
      <c r="G52" s="15">
        <f>VLOOKUP(B52,'[2]Brokers'!$B$9:$H$69,7,0)</f>
        <v>0</v>
      </c>
      <c r="H52" s="15">
        <f>VLOOKUP(B52,'[2]Brokers'!$B$9:$X$69,22,0)</f>
        <v>0</v>
      </c>
      <c r="I52" s="15">
        <f>VLOOKUP(B52,'[3]Brokers'!$B$9:$R$69,17,0)</f>
        <v>0</v>
      </c>
      <c r="J52" s="15">
        <f>VLOOKUP(B52,'[2]Brokers'!$B$9:$M$69,12,0)</f>
        <v>0</v>
      </c>
      <c r="K52" s="15">
        <v>0</v>
      </c>
      <c r="L52" s="15">
        <f t="shared" si="3"/>
        <v>0</v>
      </c>
      <c r="M52" s="30">
        <f>VLOOKUP(B52,'[4]Sheet1'!$B$16:$M$67,12,0)+L52</f>
        <v>53232662.300000004</v>
      </c>
      <c r="N52" s="32">
        <f t="shared" si="4"/>
        <v>0.00024997721872928796</v>
      </c>
    </row>
    <row r="53" spans="1:14" ht="15">
      <c r="A53" s="11">
        <f t="shared" si="2"/>
        <v>38</v>
      </c>
      <c r="B53" s="12" t="s">
        <v>39</v>
      </c>
      <c r="C53" s="31" t="str">
        <f>VLOOKUP(B53,'[5]Sheet1'!$B$16:$C$67,2,0)</f>
        <v>ARGAI BEST</v>
      </c>
      <c r="D53" s="13" t="s">
        <v>2</v>
      </c>
      <c r="E53" s="14"/>
      <c r="F53" s="14"/>
      <c r="G53" s="15">
        <f>VLOOKUP(B53,'[2]Brokers'!$B$9:$H$69,7,0)</f>
        <v>0</v>
      </c>
      <c r="H53" s="15">
        <f>VLOOKUP(B53,'[2]Brokers'!$B$9:$X$69,22,0)</f>
        <v>0</v>
      </c>
      <c r="I53" s="15">
        <f>VLOOKUP(B53,'[3]Brokers'!$B$9:$R$69,17,0)</f>
        <v>0</v>
      </c>
      <c r="J53" s="15">
        <f>VLOOKUP(B53,'[2]Brokers'!$B$9:$M$69,12,0)</f>
        <v>0</v>
      </c>
      <c r="K53" s="15">
        <v>0</v>
      </c>
      <c r="L53" s="15">
        <f t="shared" si="3"/>
        <v>0</v>
      </c>
      <c r="M53" s="30">
        <f>VLOOKUP(B53,'[4]Sheet1'!$B$16:$M$67,12,0)+L53</f>
        <v>43456878.06</v>
      </c>
      <c r="N53" s="32">
        <f t="shared" si="4"/>
        <v>0.0002040707536075387</v>
      </c>
    </row>
    <row r="54" spans="1:14" ht="15">
      <c r="A54" s="11">
        <f t="shared" si="2"/>
        <v>39</v>
      </c>
      <c r="B54" s="12" t="s">
        <v>14</v>
      </c>
      <c r="C54" s="31" t="str">
        <f>VLOOKUP(B54,'[5]Sheet1'!$B$16:$C$67,2,0)</f>
        <v>NATIONAL SECURITIES</v>
      </c>
      <c r="D54" s="13" t="s">
        <v>2</v>
      </c>
      <c r="E54" s="14" t="s">
        <v>2</v>
      </c>
      <c r="F54" s="14" t="s">
        <v>2</v>
      </c>
      <c r="G54" s="15">
        <f>VLOOKUP(B54,'[2]Brokers'!$B$9:$H$69,7,0)</f>
        <v>1160000</v>
      </c>
      <c r="H54" s="15">
        <f>VLOOKUP(B54,'[2]Brokers'!$B$9:$X$69,22,0)</f>
        <v>0</v>
      </c>
      <c r="I54" s="15">
        <f>VLOOKUP(B54,'[3]Brokers'!$B$9:$R$69,17,0)</f>
        <v>0</v>
      </c>
      <c r="J54" s="15">
        <f>VLOOKUP(B54,'[2]Brokers'!$B$9:$M$69,12,0)</f>
        <v>0</v>
      </c>
      <c r="K54" s="15">
        <v>0</v>
      </c>
      <c r="L54" s="15">
        <f t="shared" si="3"/>
        <v>1160000</v>
      </c>
      <c r="M54" s="30">
        <f>VLOOKUP(B54,'[4]Sheet1'!$B$16:$M$67,12,0)+L54</f>
        <v>32643122.9</v>
      </c>
      <c r="N54" s="32">
        <f t="shared" si="4"/>
        <v>0.00015329004262821413</v>
      </c>
    </row>
    <row r="55" spans="1:14" ht="15">
      <c r="A55" s="11">
        <f t="shared" si="2"/>
        <v>40</v>
      </c>
      <c r="B55" s="12" t="s">
        <v>40</v>
      </c>
      <c r="C55" s="31" t="str">
        <f>VLOOKUP(B55,'[5]Sheet1'!$B$16:$C$67,2,0)</f>
        <v>BLUESKY SECURITIES</v>
      </c>
      <c r="D55" s="13" t="s">
        <v>2</v>
      </c>
      <c r="E55" s="14"/>
      <c r="F55" s="14"/>
      <c r="G55" s="15">
        <f>VLOOKUP(B55,'[2]Brokers'!$B$9:$H$69,7,0)</f>
        <v>0</v>
      </c>
      <c r="H55" s="15">
        <f>VLOOKUP(B55,'[2]Brokers'!$B$9:$X$69,22,0)</f>
        <v>0</v>
      </c>
      <c r="I55" s="15">
        <f>VLOOKUP(B55,'[3]Brokers'!$B$9:$R$69,17,0)</f>
        <v>0</v>
      </c>
      <c r="J55" s="15">
        <f>VLOOKUP(B55,'[2]Brokers'!$B$9:$M$69,12,0)</f>
        <v>0</v>
      </c>
      <c r="K55" s="15">
        <v>0</v>
      </c>
      <c r="L55" s="15">
        <f t="shared" si="3"/>
        <v>0</v>
      </c>
      <c r="M55" s="30">
        <f>VLOOKUP(B55,'[4]Sheet1'!$B$16:$M$67,12,0)+L55</f>
        <v>30501540.8</v>
      </c>
      <c r="N55" s="32">
        <f t="shared" si="4"/>
        <v>0.0001432333083994918</v>
      </c>
    </row>
    <row r="56" spans="1:14" ht="15">
      <c r="A56" s="11">
        <f t="shared" si="2"/>
        <v>41</v>
      </c>
      <c r="B56" s="12" t="s">
        <v>26</v>
      </c>
      <c r="C56" s="31" t="str">
        <f>VLOOKUP(B56,'[5]Sheet1'!$B$16:$C$67,2,0)</f>
        <v>EURASIA CAPITAL HOLDING</v>
      </c>
      <c r="D56" s="13" t="s">
        <v>2</v>
      </c>
      <c r="E56" s="14"/>
      <c r="F56" s="14"/>
      <c r="G56" s="15">
        <f>VLOOKUP(B56,'[2]Brokers'!$B$9:$H$69,7,0)</f>
        <v>49590</v>
      </c>
      <c r="H56" s="15">
        <f>VLOOKUP(B56,'[2]Brokers'!$B$9:$X$69,22,0)</f>
        <v>0</v>
      </c>
      <c r="I56" s="15">
        <f>VLOOKUP(B56,'[3]Brokers'!$B$9:$R$69,17,0)</f>
        <v>0</v>
      </c>
      <c r="J56" s="15">
        <f>VLOOKUP(B56,'[2]Brokers'!$B$9:$M$69,12,0)</f>
        <v>0</v>
      </c>
      <c r="K56" s="15">
        <v>0</v>
      </c>
      <c r="L56" s="15">
        <f t="shared" si="3"/>
        <v>49590</v>
      </c>
      <c r="M56" s="30">
        <f>VLOOKUP(B56,'[4]Sheet1'!$B$16:$M$67,12,0)+L56</f>
        <v>23840403.2</v>
      </c>
      <c r="N56" s="32">
        <f t="shared" si="4"/>
        <v>0.00011195302710457929</v>
      </c>
    </row>
    <row r="57" spans="1:14" ht="15">
      <c r="A57" s="11">
        <f t="shared" si="2"/>
        <v>42</v>
      </c>
      <c r="B57" s="12" t="s">
        <v>67</v>
      </c>
      <c r="C57" s="31" t="str">
        <f>VLOOKUP(B57,'[5]Sheet1'!$B$16:$C$67,2,0)</f>
        <v>SILVER LIGHT SECURITIES</v>
      </c>
      <c r="D57" s="13" t="s">
        <v>2</v>
      </c>
      <c r="E57" s="14"/>
      <c r="F57" s="14"/>
      <c r="G57" s="15">
        <f>VLOOKUP(B57,'[2]Brokers'!$B$9:$H$69,7,0)</f>
        <v>0</v>
      </c>
      <c r="H57" s="15">
        <f>VLOOKUP(B57,'[2]Brokers'!$B$9:$X$69,22,0)</f>
        <v>0</v>
      </c>
      <c r="I57" s="15">
        <f>VLOOKUP(B57,'[3]Brokers'!$B$9:$R$69,17,0)</f>
        <v>0</v>
      </c>
      <c r="J57" s="15">
        <f>VLOOKUP(B57,'[2]Brokers'!$B$9:$M$69,12,0)</f>
        <v>0</v>
      </c>
      <c r="K57" s="15">
        <v>0</v>
      </c>
      <c r="L57" s="15">
        <f t="shared" si="3"/>
        <v>0</v>
      </c>
      <c r="M57" s="30">
        <f>VLOOKUP(B57,'[4]Sheet1'!$B$16:$M$67,12,0)+L57</f>
        <v>22123180</v>
      </c>
      <c r="N57" s="32">
        <f t="shared" si="4"/>
        <v>0.00010388905545773178</v>
      </c>
    </row>
    <row r="58" spans="1:14" ht="15">
      <c r="A58" s="11">
        <f t="shared" si="2"/>
        <v>43</v>
      </c>
      <c r="B58" s="12" t="s">
        <v>41</v>
      </c>
      <c r="C58" s="31" t="str">
        <f>VLOOKUP(B58,'[5]Sheet1'!$B$16:$C$67,2,0)</f>
        <v>GATSUURT TRADE</v>
      </c>
      <c r="D58" s="13" t="s">
        <v>2</v>
      </c>
      <c r="E58" s="14" t="s">
        <v>2</v>
      </c>
      <c r="F58" s="14"/>
      <c r="G58" s="15">
        <f>VLOOKUP(B58,'[2]Brokers'!$B$9:$H$69,7,0)</f>
        <v>0</v>
      </c>
      <c r="H58" s="15">
        <f>VLOOKUP(B58,'[2]Brokers'!$B$9:$X$69,22,0)</f>
        <v>0</v>
      </c>
      <c r="I58" s="15">
        <f>VLOOKUP(B58,'[3]Brokers'!$B$9:$R$69,17,0)</f>
        <v>0</v>
      </c>
      <c r="J58" s="15">
        <f>VLOOKUP(B58,'[2]Brokers'!$B$9:$M$69,12,0)</f>
        <v>0</v>
      </c>
      <c r="K58" s="15">
        <v>0</v>
      </c>
      <c r="L58" s="15">
        <f t="shared" si="3"/>
        <v>0</v>
      </c>
      <c r="M58" s="30">
        <f>VLOOKUP(B58,'[4]Sheet1'!$B$16:$M$67,12,0)+L58</f>
        <v>16379698.4</v>
      </c>
      <c r="N58" s="32">
        <f t="shared" si="4"/>
        <v>7.691802875800498E-05</v>
      </c>
    </row>
    <row r="59" spans="1:14" ht="15">
      <c r="A59" s="11">
        <f t="shared" si="2"/>
        <v>44</v>
      </c>
      <c r="B59" s="12" t="s">
        <v>27</v>
      </c>
      <c r="C59" s="31" t="str">
        <f>VLOOKUP(B59,'[5]Sheet1'!$B$16:$C$67,2,0)</f>
        <v>BLACKSTONE INTERNATIONAL</v>
      </c>
      <c r="D59" s="13" t="s">
        <v>2</v>
      </c>
      <c r="E59" s="14"/>
      <c r="F59" s="14"/>
      <c r="G59" s="15">
        <f>VLOOKUP(B59,'[2]Brokers'!$B$9:$H$69,7,0)</f>
        <v>0</v>
      </c>
      <c r="H59" s="15">
        <f>VLOOKUP(B59,'[2]Brokers'!$B$9:$X$69,22,0)</f>
        <v>0</v>
      </c>
      <c r="I59" s="15">
        <f>VLOOKUP(B59,'[3]Brokers'!$B$9:$R$69,17,0)</f>
        <v>0</v>
      </c>
      <c r="J59" s="15">
        <f>VLOOKUP(B59,'[2]Brokers'!$B$9:$M$69,12,0)</f>
        <v>0</v>
      </c>
      <c r="K59" s="15">
        <v>0</v>
      </c>
      <c r="L59" s="15">
        <f t="shared" si="3"/>
        <v>0</v>
      </c>
      <c r="M59" s="30">
        <f>VLOOKUP(B59,'[4]Sheet1'!$B$16:$M$67,12,0)+L59</f>
        <v>13805200</v>
      </c>
      <c r="N59" s="32">
        <f t="shared" si="4"/>
        <v>6.482834693769516E-05</v>
      </c>
    </row>
    <row r="60" spans="1:14" ht="15">
      <c r="A60" s="11">
        <f t="shared" si="2"/>
        <v>45</v>
      </c>
      <c r="B60" s="12" t="s">
        <v>46</v>
      </c>
      <c r="C60" s="31" t="str">
        <f>VLOOKUP(B60,'[5]Sheet1'!$B$16:$C$67,2,0)</f>
        <v>FCX</v>
      </c>
      <c r="D60" s="13" t="s">
        <v>2</v>
      </c>
      <c r="E60" s="14"/>
      <c r="F60" s="14"/>
      <c r="G60" s="15">
        <f>VLOOKUP(B60,'[2]Brokers'!$B$9:$H$69,7,0)</f>
        <v>0</v>
      </c>
      <c r="H60" s="15">
        <f>VLOOKUP(B60,'[2]Brokers'!$B$9:$X$69,22,0)</f>
        <v>0</v>
      </c>
      <c r="I60" s="15">
        <f>VLOOKUP(B60,'[3]Brokers'!$B$9:$R$69,17,0)</f>
        <v>0</v>
      </c>
      <c r="J60" s="15">
        <f>VLOOKUP(B60,'[2]Brokers'!$B$9:$M$69,12,0)</f>
        <v>0</v>
      </c>
      <c r="K60" s="15">
        <v>0</v>
      </c>
      <c r="L60" s="15">
        <f t="shared" si="3"/>
        <v>0</v>
      </c>
      <c r="M60" s="30">
        <f>VLOOKUP(B60,'[4]Sheet1'!$B$16:$M$67,12,0)+L60</f>
        <v>8829160</v>
      </c>
      <c r="N60" s="32">
        <f t="shared" si="4"/>
        <v>4.146117750184138E-05</v>
      </c>
    </row>
    <row r="61" spans="1:14" ht="15">
      <c r="A61" s="11">
        <f t="shared" si="2"/>
        <v>46</v>
      </c>
      <c r="B61" s="12" t="s">
        <v>15</v>
      </c>
      <c r="C61" s="31" t="str">
        <f>VLOOKUP(B61,'[5]Sheet1'!$B$16:$C$67,2,0)</f>
        <v>ASIA PACIFIC SECURITIES</v>
      </c>
      <c r="D61" s="13" t="s">
        <v>2</v>
      </c>
      <c r="E61" s="14" t="s">
        <v>2</v>
      </c>
      <c r="F61" s="14" t="s">
        <v>2</v>
      </c>
      <c r="G61" s="15">
        <f>VLOOKUP(B61,'[2]Brokers'!$B$9:$H$69,7,0)</f>
        <v>448796</v>
      </c>
      <c r="H61" s="15">
        <f>VLOOKUP(B61,'[2]Brokers'!$B$9:$X$69,22,0)</f>
        <v>0</v>
      </c>
      <c r="I61" s="15">
        <f>VLOOKUP(B61,'[3]Brokers'!$B$9:$R$69,17,0)</f>
        <v>0</v>
      </c>
      <c r="J61" s="15">
        <f>VLOOKUP(B61,'[2]Brokers'!$B$9:$M$69,12,0)</f>
        <v>0</v>
      </c>
      <c r="K61" s="15">
        <v>0</v>
      </c>
      <c r="L61" s="15">
        <f t="shared" si="3"/>
        <v>448796</v>
      </c>
      <c r="M61" s="30">
        <f>VLOOKUP(B61,'[4]Sheet1'!$B$16:$M$67,12,0)+L61</f>
        <v>6264891.649999999</v>
      </c>
      <c r="N61" s="32">
        <f t="shared" si="4"/>
        <v>2.941953534996012E-05</v>
      </c>
    </row>
    <row r="62" spans="1:14" ht="15">
      <c r="A62" s="11">
        <f t="shared" si="2"/>
        <v>47</v>
      </c>
      <c r="B62" s="12" t="s">
        <v>48</v>
      </c>
      <c r="C62" s="31" t="str">
        <f>VLOOKUP(B62,'[5]Sheet1'!$B$16:$C$67,2,0)</f>
        <v>DCF</v>
      </c>
      <c r="D62" s="13" t="s">
        <v>2</v>
      </c>
      <c r="E62" s="14"/>
      <c r="F62" s="14"/>
      <c r="G62" s="15">
        <f>VLOOKUP(B62,'[2]Brokers'!$B$9:$H$69,7,0)</f>
        <v>0</v>
      </c>
      <c r="H62" s="15">
        <f>VLOOKUP(B62,'[2]Brokers'!$B$9:$X$69,22,0)</f>
        <v>0</v>
      </c>
      <c r="I62" s="15">
        <f>VLOOKUP(B62,'[3]Brokers'!$B$9:$R$69,17,0)</f>
        <v>0</v>
      </c>
      <c r="J62" s="15">
        <f>VLOOKUP(B62,'[2]Brokers'!$B$9:$M$69,12,0)</f>
        <v>0</v>
      </c>
      <c r="K62" s="15">
        <v>0</v>
      </c>
      <c r="L62" s="15">
        <f t="shared" si="3"/>
        <v>0</v>
      </c>
      <c r="M62" s="30">
        <f>VLOOKUP(B62,'[4]Sheet1'!$B$16:$M$67,12,0)+L62</f>
        <v>3077823.55</v>
      </c>
      <c r="N62" s="32">
        <f t="shared" si="4"/>
        <v>1.4453264922812314E-05</v>
      </c>
    </row>
    <row r="63" spans="1:14" ht="15">
      <c r="A63" s="11">
        <f t="shared" si="2"/>
        <v>48</v>
      </c>
      <c r="B63" s="12" t="s">
        <v>45</v>
      </c>
      <c r="C63" s="31" t="str">
        <f>VLOOKUP(B63,'[5]Sheet1'!$B$16:$C$67,2,0)</f>
        <v>SG CAPITAL</v>
      </c>
      <c r="D63" s="13" t="s">
        <v>2</v>
      </c>
      <c r="E63" s="14" t="s">
        <v>2</v>
      </c>
      <c r="F63" s="14" t="s">
        <v>2</v>
      </c>
      <c r="G63" s="15">
        <f>VLOOKUP(B63,'[2]Brokers'!$B$9:$H$69,7,0)</f>
        <v>74649</v>
      </c>
      <c r="H63" s="15">
        <f>VLOOKUP(B63,'[2]Brokers'!$B$9:$X$69,22,0)</f>
        <v>0</v>
      </c>
      <c r="I63" s="15">
        <f>VLOOKUP(B63,'[3]Brokers'!$B$9:$R$69,17,0)</f>
        <v>0</v>
      </c>
      <c r="J63" s="15">
        <f>VLOOKUP(B63,'[2]Brokers'!$B$9:$M$69,12,0)</f>
        <v>0</v>
      </c>
      <c r="K63" s="15">
        <v>0</v>
      </c>
      <c r="L63" s="15">
        <f t="shared" si="3"/>
        <v>74649</v>
      </c>
      <c r="M63" s="30">
        <f>VLOOKUP(B63,'[4]Sheet1'!$B$16:$M$67,12,0)+L63</f>
        <v>278619</v>
      </c>
      <c r="N63" s="32">
        <f t="shared" si="4"/>
        <v>1.3083772198471364E-06</v>
      </c>
    </row>
    <row r="64" spans="1:14" ht="15">
      <c r="A64" s="11">
        <f t="shared" si="2"/>
        <v>49</v>
      </c>
      <c r="B64" s="12" t="s">
        <v>33</v>
      </c>
      <c r="C64" s="31" t="str">
        <f>VLOOKUP(B64,'[5]Sheet1'!$B$16:$C$67,2,0)</f>
        <v>MONGOL SECURITIES</v>
      </c>
      <c r="D64" s="13" t="s">
        <v>2</v>
      </c>
      <c r="E64" s="14" t="s">
        <v>2</v>
      </c>
      <c r="F64" s="14"/>
      <c r="G64" s="15">
        <f>VLOOKUP(B64,'[2]Brokers'!$B$9:$H$69,7,0)</f>
        <v>0</v>
      </c>
      <c r="H64" s="15">
        <f>VLOOKUP(B64,'[2]Brokers'!$B$9:$X$69,22,0)</f>
        <v>0</v>
      </c>
      <c r="I64" s="15">
        <f>VLOOKUP(B64,'[3]Brokers'!$B$9:$R$69,17,0)</f>
        <v>0</v>
      </c>
      <c r="J64" s="15">
        <f>VLOOKUP(B64,'[2]Brokers'!$B$9:$M$69,12,0)</f>
        <v>0</v>
      </c>
      <c r="K64" s="15">
        <v>0</v>
      </c>
      <c r="L64" s="15">
        <f t="shared" si="3"/>
        <v>0</v>
      </c>
      <c r="M64" s="30">
        <f>VLOOKUP(B64,'[4]Sheet1'!$B$16:$M$67,12,0)+L64</f>
        <v>0</v>
      </c>
      <c r="N64" s="32">
        <f t="shared" si="4"/>
        <v>0</v>
      </c>
    </row>
    <row r="65" spans="1:14" ht="15">
      <c r="A65" s="11">
        <f t="shared" si="2"/>
        <v>50</v>
      </c>
      <c r="B65" s="12" t="s">
        <v>31</v>
      </c>
      <c r="C65" s="31" t="str">
        <f>VLOOKUP(B65,'[5]Sheet1'!$B$16:$C$67,2,0)</f>
        <v>CAPITAL MARKET CORPORATION</v>
      </c>
      <c r="D65" s="13" t="s">
        <v>2</v>
      </c>
      <c r="E65" s="14"/>
      <c r="F65" s="14"/>
      <c r="G65" s="15">
        <f>VLOOKUP(B65,'[2]Brokers'!$B$9:$H$69,7,0)</f>
        <v>0</v>
      </c>
      <c r="H65" s="15">
        <f>VLOOKUP(B65,'[2]Brokers'!$B$9:$X$69,22,0)</f>
        <v>0</v>
      </c>
      <c r="I65" s="15">
        <f>VLOOKUP(B65,'[3]Brokers'!$B$9:$R$69,17,0)</f>
        <v>0</v>
      </c>
      <c r="J65" s="15">
        <f>VLOOKUP(B65,'[2]Brokers'!$B$9:$M$69,12,0)</f>
        <v>0</v>
      </c>
      <c r="K65" s="15">
        <v>0</v>
      </c>
      <c r="L65" s="15">
        <f t="shared" si="3"/>
        <v>0</v>
      </c>
      <c r="M65" s="30">
        <f>VLOOKUP(B65,'[4]Sheet1'!$B$16:$M$67,12,0)+L65</f>
        <v>0</v>
      </c>
      <c r="N65" s="32">
        <f t="shared" si="4"/>
        <v>0</v>
      </c>
    </row>
    <row r="66" spans="1:14" ht="15">
      <c r="A66" s="11">
        <f t="shared" si="2"/>
        <v>51</v>
      </c>
      <c r="B66" s="12" t="s">
        <v>42</v>
      </c>
      <c r="C66" s="31" t="str">
        <f>VLOOKUP(B66,'[5]Sheet1'!$B$16:$C$67,2,0)</f>
        <v>ACE AND T CAPITAL</v>
      </c>
      <c r="D66" s="13" t="s">
        <v>2</v>
      </c>
      <c r="E66" s="14" t="s">
        <v>2</v>
      </c>
      <c r="F66" s="14" t="s">
        <v>2</v>
      </c>
      <c r="G66" s="15">
        <f>VLOOKUP(B66,'[2]Brokers'!$B$9:$H$69,7,0)</f>
        <v>0</v>
      </c>
      <c r="H66" s="15">
        <f>VLOOKUP(B66,'[2]Brokers'!$B$9:$X$69,22,0)</f>
        <v>0</v>
      </c>
      <c r="I66" s="15">
        <f>VLOOKUP(B66,'[3]Brokers'!$B$9:$R$69,17,0)</f>
        <v>0</v>
      </c>
      <c r="J66" s="15">
        <f>VLOOKUP(B66,'[2]Brokers'!$B$9:$M$69,12,0)</f>
        <v>0</v>
      </c>
      <c r="K66" s="15">
        <v>0</v>
      </c>
      <c r="L66" s="15">
        <f t="shared" si="3"/>
        <v>0</v>
      </c>
      <c r="M66" s="30">
        <f>VLOOKUP(B66,'[4]Sheet1'!$B$16:$M$67,12,0)+L66</f>
        <v>0</v>
      </c>
      <c r="N66" s="32">
        <f t="shared" si="4"/>
        <v>0</v>
      </c>
    </row>
    <row r="67" spans="1:15" ht="16.5" customHeight="1" thickBot="1">
      <c r="A67" s="36" t="s">
        <v>56</v>
      </c>
      <c r="B67" s="37"/>
      <c r="C67" s="38"/>
      <c r="D67" s="27">
        <f>COUNTA(D16:D66)</f>
        <v>51</v>
      </c>
      <c r="E67" s="27">
        <f>COUNTA(E16:E66)</f>
        <v>23</v>
      </c>
      <c r="F67" s="27">
        <f>COUNTA(F16:F66)</f>
        <v>13</v>
      </c>
      <c r="G67" s="33">
        <f aca="true" t="shared" si="5" ref="G67:N67">SUM(G16:G66)</f>
        <v>32474885850</v>
      </c>
      <c r="H67" s="33">
        <f t="shared" si="5"/>
        <v>20800000</v>
      </c>
      <c r="I67" s="33">
        <f t="shared" si="5"/>
        <v>0</v>
      </c>
      <c r="J67" s="33">
        <f t="shared" si="5"/>
        <v>0</v>
      </c>
      <c r="K67" s="33">
        <f t="shared" si="5"/>
        <v>0</v>
      </c>
      <c r="L67" s="33">
        <f t="shared" si="5"/>
        <v>32495685850</v>
      </c>
      <c r="M67" s="33">
        <f t="shared" si="5"/>
        <v>212950054291.33984</v>
      </c>
      <c r="N67" s="34">
        <f t="shared" si="5"/>
        <v>1.0000000000000004</v>
      </c>
      <c r="O67" s="18"/>
    </row>
    <row r="68" spans="11:15" ht="15">
      <c r="K68" s="19"/>
      <c r="L68" s="20"/>
      <c r="N68" s="19"/>
      <c r="O68" s="18"/>
    </row>
    <row r="69" spans="2:15" ht="27.6" customHeight="1">
      <c r="B69" s="35" t="s">
        <v>57</v>
      </c>
      <c r="C69" s="35"/>
      <c r="D69" s="25"/>
      <c r="E69" s="25"/>
      <c r="F69" s="25"/>
      <c r="H69" s="21"/>
      <c r="K69" s="19"/>
      <c r="L69" s="19"/>
      <c r="O69" s="18"/>
    </row>
    <row r="70" spans="3:15" ht="27.6" customHeight="1">
      <c r="C70" s="26"/>
      <c r="D70" s="26"/>
      <c r="E70" s="26"/>
      <c r="F70" s="26"/>
      <c r="O70" s="18"/>
    </row>
    <row r="71" ht="15">
      <c r="O71" s="18"/>
    </row>
    <row r="72" ht="15">
      <c r="O72" s="18"/>
    </row>
  </sheetData>
  <mergeCells count="16">
    <mergeCell ref="B69:C69"/>
    <mergeCell ref="A67:C67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2020-01-13T06:54:20Z</cp:lastPrinted>
  <dcterms:created xsi:type="dcterms:W3CDTF">2017-06-09T07:51:20Z</dcterms:created>
  <dcterms:modified xsi:type="dcterms:W3CDTF">2020-01-13T06:54:26Z</dcterms:modified>
  <cp:category/>
  <cp:version/>
  <cp:contentType/>
  <cp:contentStatus/>
</cp:coreProperties>
</file>