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xr:revisionPtr revIDLastSave="0" documentId="8_{2771230D-D16F-40CE-B7CE-AA19BC88A2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Sheet1!$A$15:$N$67</definedName>
    <definedName name="_xlnm.Print_Area" localSheetId="0">Sheet1!$A$1:$M$69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2" i="1"/>
  <c r="K21" i="1"/>
  <c r="K23" i="1"/>
  <c r="K24" i="1"/>
  <c r="K25" i="1"/>
  <c r="K27" i="1"/>
  <c r="K26" i="1"/>
  <c r="K28" i="1"/>
  <c r="K29" i="1"/>
  <c r="K30" i="1"/>
  <c r="K31" i="1"/>
  <c r="K32" i="1"/>
  <c r="K33" i="1"/>
  <c r="K34" i="1"/>
  <c r="K36" i="1"/>
  <c r="K37" i="1"/>
  <c r="K38" i="1"/>
  <c r="K40" i="1"/>
  <c r="K39" i="1"/>
  <c r="K41" i="1"/>
  <c r="K42" i="1"/>
  <c r="K44" i="1"/>
  <c r="K45" i="1"/>
  <c r="K43" i="1"/>
  <c r="K46" i="1"/>
  <c r="K47" i="1"/>
  <c r="K48" i="1"/>
  <c r="K50" i="1"/>
  <c r="K49" i="1"/>
  <c r="K51" i="1"/>
  <c r="K35" i="1"/>
  <c r="K52" i="1"/>
  <c r="K53" i="1"/>
  <c r="K54" i="1"/>
  <c r="K55" i="1"/>
  <c r="K57" i="1"/>
  <c r="K56" i="1"/>
  <c r="K58" i="1"/>
  <c r="K59" i="1"/>
  <c r="K60" i="1"/>
  <c r="K61" i="1"/>
  <c r="K62" i="1"/>
  <c r="K63" i="1"/>
  <c r="K64" i="1"/>
  <c r="K65" i="1"/>
  <c r="K66" i="1"/>
  <c r="K16" i="1"/>
  <c r="J17" i="1"/>
  <c r="J18" i="1"/>
  <c r="J19" i="1"/>
  <c r="J20" i="1"/>
  <c r="J22" i="1"/>
  <c r="J21" i="1"/>
  <c r="J23" i="1"/>
  <c r="J24" i="1"/>
  <c r="J25" i="1"/>
  <c r="J27" i="1"/>
  <c r="J26" i="1"/>
  <c r="J28" i="1"/>
  <c r="J29" i="1"/>
  <c r="J30" i="1"/>
  <c r="J31" i="1"/>
  <c r="J32" i="1"/>
  <c r="J33" i="1"/>
  <c r="J34" i="1"/>
  <c r="J36" i="1"/>
  <c r="J37" i="1"/>
  <c r="J38" i="1"/>
  <c r="J40" i="1"/>
  <c r="J39" i="1"/>
  <c r="J41" i="1"/>
  <c r="J42" i="1"/>
  <c r="J44" i="1"/>
  <c r="J45" i="1"/>
  <c r="J43" i="1"/>
  <c r="J46" i="1"/>
  <c r="J47" i="1"/>
  <c r="J48" i="1"/>
  <c r="J50" i="1"/>
  <c r="J49" i="1"/>
  <c r="J51" i="1"/>
  <c r="J35" i="1"/>
  <c r="J52" i="1"/>
  <c r="J53" i="1"/>
  <c r="J54" i="1"/>
  <c r="J55" i="1"/>
  <c r="J57" i="1"/>
  <c r="J56" i="1"/>
  <c r="J58" i="1"/>
  <c r="J59" i="1"/>
  <c r="J60" i="1"/>
  <c r="J61" i="1"/>
  <c r="J62" i="1"/>
  <c r="J63" i="1"/>
  <c r="J64" i="1"/>
  <c r="J65" i="1"/>
  <c r="J66" i="1"/>
  <c r="J16" i="1"/>
  <c r="H17" i="1"/>
  <c r="H18" i="1"/>
  <c r="H19" i="1"/>
  <c r="H20" i="1"/>
  <c r="H22" i="1"/>
  <c r="H21" i="1"/>
  <c r="H23" i="1"/>
  <c r="H24" i="1"/>
  <c r="H25" i="1"/>
  <c r="H27" i="1"/>
  <c r="H26" i="1"/>
  <c r="H28" i="1"/>
  <c r="H29" i="1"/>
  <c r="H30" i="1"/>
  <c r="H31" i="1"/>
  <c r="H32" i="1"/>
  <c r="H33" i="1"/>
  <c r="H34" i="1"/>
  <c r="H36" i="1"/>
  <c r="H37" i="1"/>
  <c r="H38" i="1"/>
  <c r="H40" i="1"/>
  <c r="H39" i="1"/>
  <c r="H41" i="1"/>
  <c r="H42" i="1"/>
  <c r="H44" i="1"/>
  <c r="H45" i="1"/>
  <c r="H43" i="1"/>
  <c r="H46" i="1"/>
  <c r="H47" i="1"/>
  <c r="H48" i="1"/>
  <c r="H50" i="1"/>
  <c r="H49" i="1"/>
  <c r="H51" i="1"/>
  <c r="H35" i="1"/>
  <c r="H52" i="1"/>
  <c r="H53" i="1"/>
  <c r="H54" i="1"/>
  <c r="H55" i="1"/>
  <c r="H57" i="1"/>
  <c r="H56" i="1"/>
  <c r="H58" i="1"/>
  <c r="H59" i="1"/>
  <c r="H60" i="1"/>
  <c r="H61" i="1"/>
  <c r="H62" i="1"/>
  <c r="H63" i="1"/>
  <c r="H64" i="1"/>
  <c r="H65" i="1"/>
  <c r="H66" i="1"/>
  <c r="H16" i="1"/>
  <c r="G17" i="1"/>
  <c r="G18" i="1"/>
  <c r="G19" i="1"/>
  <c r="G20" i="1"/>
  <c r="G22" i="1"/>
  <c r="G21" i="1"/>
  <c r="G23" i="1"/>
  <c r="G24" i="1"/>
  <c r="G25" i="1"/>
  <c r="G27" i="1"/>
  <c r="G26" i="1"/>
  <c r="G28" i="1"/>
  <c r="G29" i="1"/>
  <c r="G30" i="1"/>
  <c r="G31" i="1"/>
  <c r="G32" i="1"/>
  <c r="G33" i="1"/>
  <c r="G34" i="1"/>
  <c r="G36" i="1"/>
  <c r="G37" i="1"/>
  <c r="G38" i="1"/>
  <c r="G40" i="1"/>
  <c r="G39" i="1"/>
  <c r="G41" i="1"/>
  <c r="G42" i="1"/>
  <c r="G44" i="1"/>
  <c r="G45" i="1"/>
  <c r="G43" i="1"/>
  <c r="G46" i="1"/>
  <c r="G47" i="1"/>
  <c r="G48" i="1"/>
  <c r="G50" i="1"/>
  <c r="G49" i="1"/>
  <c r="G51" i="1"/>
  <c r="G35" i="1"/>
  <c r="G52" i="1"/>
  <c r="G53" i="1"/>
  <c r="G54" i="1"/>
  <c r="G55" i="1"/>
  <c r="G57" i="1"/>
  <c r="G56" i="1"/>
  <c r="G58" i="1"/>
  <c r="G59" i="1"/>
  <c r="G60" i="1"/>
  <c r="G61" i="1"/>
  <c r="G62" i="1"/>
  <c r="G63" i="1"/>
  <c r="G64" i="1"/>
  <c r="G65" i="1"/>
  <c r="G66" i="1"/>
  <c r="G16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I67" i="1" l="1"/>
  <c r="M66" i="1"/>
  <c r="M54" i="1" l="1"/>
  <c r="M55" i="1"/>
  <c r="M17" i="1"/>
  <c r="M21" i="1"/>
  <c r="M40" i="1"/>
  <c r="M62" i="1"/>
  <c r="M39" i="1"/>
  <c r="M56" i="1"/>
  <c r="M38" i="1"/>
  <c r="M34" i="1"/>
  <c r="M63" i="1"/>
  <c r="M26" i="1"/>
  <c r="M41" i="1"/>
  <c r="M49" i="1"/>
  <c r="M28" i="1"/>
  <c r="M31" i="1"/>
  <c r="M45" i="1"/>
  <c r="M47" i="1"/>
  <c r="M18" i="1"/>
  <c r="M27" i="1"/>
  <c r="M32" i="1"/>
  <c r="M36" i="1"/>
  <c r="M50" i="1"/>
  <c r="M53" i="1"/>
  <c r="M61" i="1"/>
  <c r="M29" i="1"/>
  <c r="M51" i="1"/>
  <c r="M42" i="1"/>
  <c r="M58" i="1"/>
  <c r="M19" i="1"/>
  <c r="M37" i="1"/>
  <c r="M16" i="1"/>
  <c r="M60" i="1"/>
  <c r="M24" i="1"/>
  <c r="M20" i="1"/>
  <c r="M44" i="1"/>
  <c r="M57" i="1"/>
  <c r="M46" i="1"/>
  <c r="M48" i="1"/>
  <c r="M59" i="1"/>
  <c r="M22" i="1"/>
  <c r="M23" i="1"/>
  <c r="M52" i="1"/>
  <c r="M65" i="1"/>
  <c r="M43" i="1"/>
  <c r="M30" i="1"/>
  <c r="M35" i="1"/>
  <c r="M33" i="1"/>
  <c r="M25" i="1"/>
  <c r="M64" i="1"/>
  <c r="M67" i="1" l="1"/>
</calcChain>
</file>

<file path=xl/sharedStrings.xml><?xml version="1.0" encoding="utf-8"?>
<sst xmlns="http://schemas.openxmlformats.org/spreadsheetml/2006/main" count="216" uniqueCount="124">
  <si>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</si>
  <si>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</si>
  <si>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</si>
  <si>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</si>
  <si>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</si>
  <si>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</si>
  <si>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</si>
  <si>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</si>
  <si>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</si>
  <si>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</si>
  <si>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</si>
  <si>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</si>
  <si>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</si>
  <si>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</si>
  <si>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</si>
  <si>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</si>
  <si>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</si>
  <si>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</si>
  <si>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</si>
  <si>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</si>
  <si>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</si>
  <si>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</si>
  <si>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</si>
  <si>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</si>
  <si>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</si>
  <si>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</si>
  <si>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</si>
  <si>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</si>
  <si>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</si>
  <si>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</si>
  <si>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</si>
  <si>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</si>
  <si>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</si>
  <si>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</si>
  <si>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</si>
  <si>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</si>
  <si>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</si>
  <si>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</si>
  <si>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</si>
  <si>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</si>
  <si>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</si>
  <si>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</si>
  <si>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</si>
  <si>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</si>
  <si>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</si>
  <si>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</si>
  <si>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</si>
  <si>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</si>
  <si>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</si>
  <si>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</si>
  <si>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</si>
  <si>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</si>
  <si>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</si>
  <si>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</si>
  <si>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</si>
  <si>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</si>
  <si>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</si>
  <si>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</si>
  <si>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</si>
  <si>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</si>
  <si>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</si>
  <si>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</si>
  <si>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</si>
  <si>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</si>
  <si>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</si>
  <si>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</si>
  <si>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</si>
  <si>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</si>
  <si>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</si>
  <si>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</si>
  <si>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</si>
  <si>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</si>
  <si>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</si>
  <si>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</si>
  <si>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</si>
  <si>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</si>
  <si>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</si>
  <si>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</si>
  <si>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</si>
  <si>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</si>
  <si>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</si>
  <si>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</si>
  <si>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</si>
  <si>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</si>
  <si>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</si>
  <si>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</si>
  <si>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</si>
  <si>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</si>
  <si>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</si>
  <si>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</si>
  <si>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</si>
  <si>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</si>
  <si>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</si>
  <si>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</si>
  <si>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</si>
  <si>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</si>
  <si>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</si>
  <si>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</si>
  <si>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</si>
  <si>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</si>
  <si>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</si>
  <si>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</si>
  <si>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</si>
  <si>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</si>
  <si>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</si>
  <si>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</si>
  <si>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</si>
  <si>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</si>
  <si>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</si>
  <si>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</si>
  <si>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</si>
  <si>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</si>
  <si>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</si>
  <si>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</si>
  <si>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</si>
  <si>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2023 оны арилжааны нийт дүн</t>
  </si>
  <si>
    <t>"ДИ СИ ЭФ ҮЦК" ХХК</t>
  </si>
  <si>
    <t>DCF</t>
  </si>
  <si>
    <t>Үнэт цаасны анхдагч зах зээлийн арилжаа /IPO/</t>
  </si>
  <si>
    <t>"МАЗААЛАЙ КАПИТАЛ ПАРТНЕРС ҮЦК" ХХК</t>
  </si>
  <si>
    <t>"ЭС ЖИ ИНВЕСТМЕНТ ЭНД СЕКЬЮРИТИС ҮЦК" ХХК</t>
  </si>
  <si>
    <t>11-р сарын арилжааны дүн</t>
  </si>
  <si>
    <t>"НЭТСЭК ҮЦК" ХХК</t>
  </si>
  <si>
    <t>"Омни ассет ТЗК" ХХК "Омни ассет ХБҮЦ"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</si>
</sst>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13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7601127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nchimeg\Desktop\Mnth2023.11.xlsx" TargetMode="External"/><Relationship Id="rId1" Type="http://schemas.openxmlformats.org/officeDocument/2006/relationships/externalLinkPath" Target="file:///C:\Users\Ganchimeg\Desktop\Mnth2023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ALTN</v>
          </cell>
          <cell r="C8" t="str">
            <v>Алтан хоромсог</v>
          </cell>
          <cell r="D8"/>
          <cell r="E8"/>
          <cell r="F8"/>
          <cell r="G8"/>
          <cell r="H8">
            <v>0</v>
          </cell>
          <cell r="I8">
            <v>1609</v>
          </cell>
          <cell r="J8">
            <v>828278</v>
          </cell>
          <cell r="K8">
            <v>6497</v>
          </cell>
          <cell r="L8">
            <v>3710939.88</v>
          </cell>
          <cell r="M8">
            <v>4539217.88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8106</v>
          </cell>
          <cell r="T8">
            <v>4539217.88</v>
          </cell>
        </row>
        <row r="9">
          <cell r="B9" t="str">
            <v>ARD</v>
          </cell>
          <cell r="C9" t="str">
            <v>Өлзийй энд Ко</v>
          </cell>
          <cell r="D9">
            <v>303</v>
          </cell>
          <cell r="E9">
            <v>30300000</v>
          </cell>
          <cell r="F9"/>
          <cell r="G9"/>
          <cell r="H9">
            <v>30300000</v>
          </cell>
          <cell r="I9">
            <v>1316393</v>
          </cell>
          <cell r="J9">
            <v>208385268.16999999</v>
          </cell>
          <cell r="K9">
            <v>385689</v>
          </cell>
          <cell r="L9">
            <v>82493127.510000005</v>
          </cell>
          <cell r="M9">
            <v>290878395.68000001</v>
          </cell>
          <cell r="N9">
            <v>0</v>
          </cell>
          <cell r="O9">
            <v>0</v>
          </cell>
          <cell r="P9">
            <v>50</v>
          </cell>
          <cell r="Q9">
            <v>5000000</v>
          </cell>
          <cell r="R9">
            <v>5000000</v>
          </cell>
          <cell r="S9">
            <v>1702435</v>
          </cell>
          <cell r="T9">
            <v>326178395.68000001</v>
          </cell>
        </row>
        <row r="10">
          <cell r="B10" t="str">
            <v>ARGB</v>
          </cell>
          <cell r="C10" t="str">
            <v>Аргай бест</v>
          </cell>
          <cell r="D10"/>
          <cell r="E10"/>
          <cell r="F10"/>
          <cell r="G10"/>
          <cell r="H10">
            <v>0</v>
          </cell>
          <cell r="I10">
            <v>1916</v>
          </cell>
          <cell r="J10">
            <v>5651158.5999999996</v>
          </cell>
          <cell r="K10">
            <v>27086</v>
          </cell>
          <cell r="L10">
            <v>5975498.9699999997</v>
          </cell>
          <cell r="M10">
            <v>11626657.57</v>
          </cell>
          <cell r="N10">
            <v>40</v>
          </cell>
          <cell r="O10">
            <v>4000000</v>
          </cell>
          <cell r="P10">
            <v>0</v>
          </cell>
          <cell r="Q10">
            <v>0</v>
          </cell>
          <cell r="R10">
            <v>4000000</v>
          </cell>
          <cell r="S10">
            <v>29042</v>
          </cell>
          <cell r="T10">
            <v>15626657.569999998</v>
          </cell>
        </row>
        <row r="11">
          <cell r="B11" t="str">
            <v>BATS</v>
          </cell>
          <cell r="C11" t="str">
            <v>Батс</v>
          </cell>
          <cell r="D11"/>
          <cell r="E11"/>
          <cell r="F11"/>
          <cell r="G11"/>
          <cell r="H11">
            <v>0</v>
          </cell>
          <cell r="I11">
            <v>278</v>
          </cell>
          <cell r="J11">
            <v>3520780</v>
          </cell>
          <cell r="K11">
            <v>0</v>
          </cell>
          <cell r="L11">
            <v>0</v>
          </cell>
          <cell r="M11">
            <v>3520780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278</v>
          </cell>
          <cell r="T11">
            <v>3520780</v>
          </cell>
        </row>
        <row r="12">
          <cell r="B12" t="str">
            <v>BDSC</v>
          </cell>
          <cell r="C12" t="str">
            <v>Бидисек</v>
          </cell>
          <cell r="D12">
            <v>20949</v>
          </cell>
          <cell r="E12">
            <v>2094900000</v>
          </cell>
          <cell r="F12"/>
          <cell r="G12"/>
          <cell r="H12">
            <v>2094900000</v>
          </cell>
          <cell r="I12">
            <v>4779551</v>
          </cell>
          <cell r="J12">
            <v>2295783970.29</v>
          </cell>
          <cell r="K12">
            <v>4327799</v>
          </cell>
          <cell r="L12">
            <v>2338224204.6999998</v>
          </cell>
          <cell r="M12">
            <v>4634008174.9899998</v>
          </cell>
          <cell r="N12">
            <v>223</v>
          </cell>
          <cell r="O12">
            <v>21960000</v>
          </cell>
          <cell r="P12">
            <v>69</v>
          </cell>
          <cell r="Q12">
            <v>6900000</v>
          </cell>
          <cell r="R12">
            <v>28860000</v>
          </cell>
          <cell r="S12">
            <v>9128591</v>
          </cell>
          <cell r="T12">
            <v>6757768174.9899998</v>
          </cell>
        </row>
        <row r="13">
          <cell r="B13" t="str">
            <v>BKOC</v>
          </cell>
          <cell r="C13" t="str">
            <v>Эс жи инвестмент энд секьюритис ҮЦК ХХК</v>
          </cell>
          <cell r="D13"/>
          <cell r="E13"/>
          <cell r="F13"/>
          <cell r="G13"/>
          <cell r="H13">
            <v>0</v>
          </cell>
          <cell r="I13">
            <v>33</v>
          </cell>
          <cell r="J13">
            <v>12960.5</v>
          </cell>
          <cell r="K13">
            <v>0</v>
          </cell>
          <cell r="L13">
            <v>0</v>
          </cell>
          <cell r="M13">
            <v>12960.5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33</v>
          </cell>
          <cell r="T13">
            <v>12960.5</v>
          </cell>
        </row>
        <row r="14">
          <cell r="B14" t="str">
            <v>BLAC</v>
          </cell>
          <cell r="C14" t="str">
            <v>Мазаалай капитал партнерс ҮЦК ХХК</v>
          </cell>
          <cell r="D14"/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BLMB</v>
          </cell>
          <cell r="C15" t="str">
            <v>Блүмсбюри секюритиес</v>
          </cell>
          <cell r="D15"/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BSK</v>
          </cell>
          <cell r="C16" t="str">
            <v xml:space="preserve">Блюскай секьюритиз </v>
          </cell>
          <cell r="D16"/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BULG</v>
          </cell>
          <cell r="C17" t="str">
            <v>Булган брокер</v>
          </cell>
          <cell r="D17"/>
          <cell r="E17"/>
          <cell r="F17"/>
          <cell r="G17"/>
          <cell r="H17">
            <v>0</v>
          </cell>
          <cell r="I17">
            <v>30</v>
          </cell>
          <cell r="J17">
            <v>396900</v>
          </cell>
          <cell r="K17">
            <v>900149</v>
          </cell>
          <cell r="L17">
            <v>99461900</v>
          </cell>
          <cell r="M17">
            <v>99858800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900179</v>
          </cell>
          <cell r="T17">
            <v>99858800</v>
          </cell>
        </row>
        <row r="18">
          <cell r="B18" t="str">
            <v>BUMB</v>
          </cell>
          <cell r="C18" t="str">
            <v>Бумбат Алтай</v>
          </cell>
          <cell r="D18">
            <v>900</v>
          </cell>
          <cell r="E18">
            <v>90000000</v>
          </cell>
          <cell r="F18"/>
          <cell r="G18"/>
          <cell r="H18">
            <v>90000000</v>
          </cell>
          <cell r="I18">
            <v>429645</v>
          </cell>
          <cell r="J18">
            <v>88883300.329999998</v>
          </cell>
          <cell r="K18">
            <v>465941</v>
          </cell>
          <cell r="L18">
            <v>76097076.650000006</v>
          </cell>
          <cell r="M18">
            <v>164980376.98000002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896486</v>
          </cell>
          <cell r="T18">
            <v>254980376.98000002</v>
          </cell>
        </row>
        <row r="19">
          <cell r="B19" t="str">
            <v>BZIN</v>
          </cell>
          <cell r="C19" t="str">
            <v>Мирэ эссэт секьюритиес</v>
          </cell>
          <cell r="D19"/>
          <cell r="E19"/>
          <cell r="F19"/>
          <cell r="G19"/>
          <cell r="H19">
            <v>0</v>
          </cell>
          <cell r="I19">
            <v>169079</v>
          </cell>
          <cell r="J19">
            <v>177803970.43000001</v>
          </cell>
          <cell r="K19">
            <v>549082</v>
          </cell>
          <cell r="L19">
            <v>144458173.40000001</v>
          </cell>
          <cell r="M19">
            <v>322262143.83000004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718161</v>
          </cell>
          <cell r="T19">
            <v>322262143.83000004</v>
          </cell>
        </row>
        <row r="20">
          <cell r="B20" t="str">
            <v>CTRL</v>
          </cell>
          <cell r="C20" t="str">
            <v>Централ секюритийз</v>
          </cell>
          <cell r="D20"/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DCF</v>
          </cell>
          <cell r="C21" t="str">
            <v xml:space="preserve">Ди Си Эф </v>
          </cell>
          <cell r="D21"/>
          <cell r="E21"/>
          <cell r="F21"/>
          <cell r="G21"/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DELG</v>
          </cell>
          <cell r="C22" t="str">
            <v>Ди Эйч капитал</v>
          </cell>
          <cell r="D22"/>
          <cell r="E22"/>
          <cell r="F22"/>
          <cell r="G22"/>
          <cell r="H22">
            <v>0</v>
          </cell>
          <cell r="I22">
            <v>600</v>
          </cell>
          <cell r="J22">
            <v>693000</v>
          </cell>
          <cell r="K22">
            <v>40000</v>
          </cell>
          <cell r="L22">
            <v>4372700.5999999996</v>
          </cell>
          <cell r="M22">
            <v>5065700.5999999996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40600</v>
          </cell>
          <cell r="T22">
            <v>5065700.5999999996</v>
          </cell>
        </row>
        <row r="23">
          <cell r="B23" t="str">
            <v>DOMI</v>
          </cell>
          <cell r="C23" t="str">
            <v xml:space="preserve">Домикс сек  </v>
          </cell>
          <cell r="D23"/>
          <cell r="E23"/>
          <cell r="F23"/>
          <cell r="G23"/>
          <cell r="H23">
            <v>0</v>
          </cell>
          <cell r="I23">
            <v>1326</v>
          </cell>
          <cell r="J23">
            <v>1099133</v>
          </cell>
          <cell r="K23">
            <v>59877</v>
          </cell>
          <cell r="L23">
            <v>3965855.69</v>
          </cell>
          <cell r="M23">
            <v>5064988.6899999995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61203</v>
          </cell>
          <cell r="T23">
            <v>5064988.6899999995</v>
          </cell>
        </row>
        <row r="24">
          <cell r="B24" t="str">
            <v>DRBR</v>
          </cell>
          <cell r="C24" t="str">
            <v>Дархан брокер</v>
          </cell>
          <cell r="D24"/>
          <cell r="E24"/>
          <cell r="F24"/>
          <cell r="G24"/>
          <cell r="H24">
            <v>0</v>
          </cell>
          <cell r="I24">
            <v>19007</v>
          </cell>
          <cell r="J24">
            <v>2091072.68</v>
          </cell>
          <cell r="K24">
            <v>1551</v>
          </cell>
          <cell r="L24">
            <v>1607598</v>
          </cell>
          <cell r="M24">
            <v>3698670.6799999997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20558</v>
          </cell>
          <cell r="T24">
            <v>3698670.6799999997</v>
          </cell>
        </row>
        <row r="25">
          <cell r="B25" t="str">
            <v>ECM</v>
          </cell>
          <cell r="C25" t="str">
            <v>Еврази капитал холдинг</v>
          </cell>
          <cell r="D25"/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D26"/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GATR</v>
          </cell>
          <cell r="C27" t="str">
            <v>Гацуурт трейд</v>
          </cell>
          <cell r="D27"/>
          <cell r="E27"/>
          <cell r="F27"/>
          <cell r="G27"/>
          <cell r="H27">
            <v>0</v>
          </cell>
          <cell r="I27">
            <v>1245400</v>
          </cell>
          <cell r="J27">
            <v>11762500</v>
          </cell>
          <cell r="K27">
            <v>0</v>
          </cell>
          <cell r="L27">
            <v>0</v>
          </cell>
          <cell r="M27">
            <v>11762500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1245400</v>
          </cell>
          <cell r="T27">
            <v>11762500</v>
          </cell>
        </row>
        <row r="28">
          <cell r="B28" t="str">
            <v>GAUL</v>
          </cell>
          <cell r="C28" t="str">
            <v>Гаүли</v>
          </cell>
          <cell r="D28">
            <v>100</v>
          </cell>
          <cell r="E28">
            <v>10000000</v>
          </cell>
          <cell r="F28"/>
          <cell r="G28"/>
          <cell r="H28">
            <v>10000000</v>
          </cell>
          <cell r="I28">
            <v>17904</v>
          </cell>
          <cell r="J28">
            <v>6015053.6299999999</v>
          </cell>
          <cell r="K28">
            <v>80856</v>
          </cell>
          <cell r="L28">
            <v>21390086.739999998</v>
          </cell>
          <cell r="M28">
            <v>27405140.369999997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98860</v>
          </cell>
          <cell r="T28">
            <v>37405140.369999997</v>
          </cell>
        </row>
        <row r="29">
          <cell r="B29" t="str">
            <v>GDEV</v>
          </cell>
          <cell r="C29" t="str">
            <v>Гранддевелопмент</v>
          </cell>
          <cell r="D29"/>
          <cell r="E29"/>
          <cell r="F29"/>
          <cell r="G29"/>
          <cell r="H29">
            <v>0</v>
          </cell>
          <cell r="I29">
            <v>200</v>
          </cell>
          <cell r="J29">
            <v>226000</v>
          </cell>
          <cell r="K29">
            <v>0</v>
          </cell>
          <cell r="L29">
            <v>0</v>
          </cell>
          <cell r="M29">
            <v>226000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200</v>
          </cell>
          <cell r="T29">
            <v>226000</v>
          </cell>
        </row>
        <row r="30">
          <cell r="B30" t="str">
            <v>GDSC</v>
          </cell>
          <cell r="C30" t="str">
            <v>Гүүд Сек</v>
          </cell>
          <cell r="D30"/>
          <cell r="E30"/>
          <cell r="F30"/>
          <cell r="G30"/>
          <cell r="H30">
            <v>0</v>
          </cell>
          <cell r="I30">
            <v>121661</v>
          </cell>
          <cell r="J30">
            <v>21292026.82</v>
          </cell>
          <cell r="K30">
            <v>538690</v>
          </cell>
          <cell r="L30">
            <v>80140380.049999997</v>
          </cell>
          <cell r="M30">
            <v>101432406.87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660351</v>
          </cell>
          <cell r="T30">
            <v>101432406.87</v>
          </cell>
        </row>
        <row r="31">
          <cell r="B31" t="str">
            <v>GLMT</v>
          </cell>
          <cell r="C31" t="str">
            <v>Голомт капитал</v>
          </cell>
          <cell r="D31">
            <v>134</v>
          </cell>
          <cell r="E31">
            <v>13400000</v>
          </cell>
          <cell r="F31"/>
          <cell r="G31"/>
          <cell r="H31">
            <v>13400000</v>
          </cell>
          <cell r="I31">
            <v>1864052</v>
          </cell>
          <cell r="J31">
            <v>538176483.88</v>
          </cell>
          <cell r="K31">
            <v>2634321</v>
          </cell>
          <cell r="L31">
            <v>532851732.04000002</v>
          </cell>
          <cell r="M31">
            <v>1071028215.9200001</v>
          </cell>
          <cell r="N31">
            <v>40190</v>
          </cell>
          <cell r="O31">
            <v>4010100000</v>
          </cell>
          <cell r="P31">
            <v>40195</v>
          </cell>
          <cell r="Q31">
            <v>4010600000</v>
          </cell>
          <cell r="R31">
            <v>8020700000</v>
          </cell>
          <cell r="S31">
            <v>4578892</v>
          </cell>
          <cell r="T31">
            <v>9105128215.9200001</v>
          </cell>
        </row>
        <row r="32">
          <cell r="B32" t="str">
            <v>HUN</v>
          </cell>
          <cell r="C32" t="str">
            <v xml:space="preserve">Хүннү эмпайр </v>
          </cell>
          <cell r="D32"/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INVC</v>
          </cell>
          <cell r="C33" t="str">
            <v>Инвес кор капитал</v>
          </cell>
          <cell r="D33"/>
          <cell r="E33"/>
          <cell r="F33"/>
          <cell r="G33"/>
          <cell r="H33">
            <v>0</v>
          </cell>
          <cell r="I33">
            <v>1446721</v>
          </cell>
          <cell r="J33">
            <v>2934222117.71</v>
          </cell>
          <cell r="K33">
            <v>1775684</v>
          </cell>
          <cell r="L33">
            <v>2924442959.7399998</v>
          </cell>
          <cell r="M33">
            <v>5858665077.4499998</v>
          </cell>
          <cell r="N33">
            <v>930</v>
          </cell>
          <cell r="O33">
            <v>93000000</v>
          </cell>
          <cell r="P33">
            <v>1000</v>
          </cell>
          <cell r="Q33">
            <v>100000000</v>
          </cell>
          <cell r="R33">
            <v>193000000</v>
          </cell>
          <cell r="S33">
            <v>3224335</v>
          </cell>
          <cell r="T33">
            <v>6051665077.4499998</v>
          </cell>
        </row>
        <row r="34">
          <cell r="B34" t="str">
            <v>LFTI</v>
          </cell>
          <cell r="C34" t="str">
            <v>Лайфтайм инвестмент</v>
          </cell>
          <cell r="D34"/>
          <cell r="E34"/>
          <cell r="F34"/>
          <cell r="G34"/>
          <cell r="H34">
            <v>0</v>
          </cell>
          <cell r="I34">
            <v>1082</v>
          </cell>
          <cell r="J34">
            <v>196938</v>
          </cell>
          <cell r="K34">
            <v>0</v>
          </cell>
          <cell r="L34">
            <v>0</v>
          </cell>
          <cell r="M34">
            <v>196938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1082</v>
          </cell>
          <cell r="T34">
            <v>196938</v>
          </cell>
        </row>
        <row r="35">
          <cell r="B35" t="str">
            <v>MERG</v>
          </cell>
          <cell r="C35" t="str">
            <v>Мэргэн санаа</v>
          </cell>
          <cell r="D35"/>
          <cell r="E35"/>
          <cell r="F35"/>
          <cell r="G35"/>
          <cell r="H35">
            <v>0</v>
          </cell>
          <cell r="I35">
            <v>630</v>
          </cell>
          <cell r="J35">
            <v>685511</v>
          </cell>
          <cell r="K35">
            <v>13500</v>
          </cell>
          <cell r="L35">
            <v>2174525</v>
          </cell>
          <cell r="M35">
            <v>2860036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14130</v>
          </cell>
          <cell r="T35">
            <v>2860036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20000</v>
          </cell>
          <cell r="E36">
            <v>2000000000</v>
          </cell>
          <cell r="F36"/>
          <cell r="G36"/>
          <cell r="H36">
            <v>2000000000</v>
          </cell>
          <cell r="I36">
            <v>302078</v>
          </cell>
          <cell r="J36">
            <v>67797497.129999995</v>
          </cell>
          <cell r="K36">
            <v>287169</v>
          </cell>
          <cell r="L36">
            <v>109900430.48</v>
          </cell>
          <cell r="M36">
            <v>177697927.61000001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609247</v>
          </cell>
          <cell r="T36">
            <v>2177697927.6100001</v>
          </cell>
        </row>
        <row r="37">
          <cell r="B37" t="str">
            <v>MICC</v>
          </cell>
          <cell r="C37" t="str">
            <v>MICC</v>
          </cell>
          <cell r="D37"/>
          <cell r="E37"/>
          <cell r="F37"/>
          <cell r="G37"/>
          <cell r="H37">
            <v>0</v>
          </cell>
          <cell r="I37">
            <v>14576</v>
          </cell>
          <cell r="J37">
            <v>3832699.96</v>
          </cell>
          <cell r="K37">
            <v>274283</v>
          </cell>
          <cell r="L37">
            <v>28506236.16</v>
          </cell>
          <cell r="M37">
            <v>32338936.120000001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288859</v>
          </cell>
          <cell r="T37">
            <v>32338936.120000001</v>
          </cell>
        </row>
        <row r="38">
          <cell r="B38" t="str">
            <v>MNET</v>
          </cell>
          <cell r="C38" t="str">
            <v xml:space="preserve">Ард секьюритиз </v>
          </cell>
          <cell r="D38"/>
          <cell r="E38"/>
          <cell r="F38"/>
          <cell r="G38"/>
          <cell r="H38">
            <v>0</v>
          </cell>
          <cell r="I38">
            <v>1210875</v>
          </cell>
          <cell r="J38">
            <v>387979026.22000003</v>
          </cell>
          <cell r="K38">
            <v>921780</v>
          </cell>
          <cell r="L38">
            <v>345753687.64999998</v>
          </cell>
          <cell r="M38">
            <v>733732713.87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2132655</v>
          </cell>
          <cell r="T38">
            <v>733732713.87</v>
          </cell>
        </row>
        <row r="39">
          <cell r="B39" t="str">
            <v>MONG</v>
          </cell>
          <cell r="C39" t="str">
            <v xml:space="preserve">Монгол секюритиес </v>
          </cell>
          <cell r="D39"/>
          <cell r="E39"/>
          <cell r="F39"/>
          <cell r="G39"/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MSDQ</v>
          </cell>
          <cell r="C40" t="str">
            <v>Масдак</v>
          </cell>
          <cell r="D40"/>
          <cell r="E40"/>
          <cell r="F40"/>
          <cell r="G40"/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MSEC</v>
          </cell>
          <cell r="C41" t="str">
            <v>Монсек</v>
          </cell>
          <cell r="D41"/>
          <cell r="E41"/>
          <cell r="F41"/>
          <cell r="G41"/>
          <cell r="H41">
            <v>0</v>
          </cell>
          <cell r="I41">
            <v>31318</v>
          </cell>
          <cell r="J41">
            <v>7105146.6799999997</v>
          </cell>
          <cell r="K41">
            <v>13000</v>
          </cell>
          <cell r="L41">
            <v>1509490.95</v>
          </cell>
          <cell r="M41">
            <v>8614637.629999999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44318</v>
          </cell>
          <cell r="T41">
            <v>8614637.629999999</v>
          </cell>
        </row>
        <row r="42">
          <cell r="B42" t="str">
            <v>NOVL</v>
          </cell>
          <cell r="C42" t="str">
            <v>Новел инвестмент</v>
          </cell>
          <cell r="D42"/>
          <cell r="E42"/>
          <cell r="F42"/>
          <cell r="G42"/>
          <cell r="H42">
            <v>0</v>
          </cell>
          <cell r="I42">
            <v>1526862</v>
          </cell>
          <cell r="J42">
            <v>225376684.21000001</v>
          </cell>
          <cell r="K42">
            <v>168827</v>
          </cell>
          <cell r="L42">
            <v>37025269.979999997</v>
          </cell>
          <cell r="M42">
            <v>262401954.19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1695689</v>
          </cell>
          <cell r="T42">
            <v>262401954.19</v>
          </cell>
        </row>
        <row r="43">
          <cell r="B43" t="str">
            <v>NSEC</v>
          </cell>
          <cell r="C43" t="str">
            <v xml:space="preserve">Нэйшнл сэкюритис </v>
          </cell>
          <cell r="D43"/>
          <cell r="E43"/>
          <cell r="F43"/>
          <cell r="G43"/>
          <cell r="H43">
            <v>0</v>
          </cell>
          <cell r="I43">
            <v>0</v>
          </cell>
          <cell r="J43">
            <v>0</v>
          </cell>
          <cell r="K43">
            <v>5687</v>
          </cell>
          <cell r="L43">
            <v>899075.36</v>
          </cell>
          <cell r="M43">
            <v>899075.36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5687</v>
          </cell>
          <cell r="T43">
            <v>899075.36</v>
          </cell>
        </row>
        <row r="44">
          <cell r="B44" t="str">
            <v>RISM</v>
          </cell>
          <cell r="C44" t="str">
            <v>Райнос инвестмент</v>
          </cell>
          <cell r="D44"/>
          <cell r="E44"/>
          <cell r="F44"/>
          <cell r="G44"/>
          <cell r="H44">
            <v>0</v>
          </cell>
          <cell r="I44">
            <v>73867</v>
          </cell>
          <cell r="J44">
            <v>57552654.140000001</v>
          </cell>
          <cell r="K44">
            <v>177636</v>
          </cell>
          <cell r="L44">
            <v>85135342.359999999</v>
          </cell>
          <cell r="M44">
            <v>142687996.5</v>
          </cell>
          <cell r="N44">
            <v>121</v>
          </cell>
          <cell r="O44">
            <v>11979000</v>
          </cell>
          <cell r="P44">
            <v>100</v>
          </cell>
          <cell r="Q44">
            <v>10000000</v>
          </cell>
          <cell r="R44">
            <v>21979000</v>
          </cell>
          <cell r="S44">
            <v>251724</v>
          </cell>
          <cell r="T44">
            <v>164666996.5</v>
          </cell>
        </row>
        <row r="45">
          <cell r="B45" t="str">
            <v>SANR</v>
          </cell>
          <cell r="C45" t="str">
            <v>Санар</v>
          </cell>
          <cell r="D45"/>
          <cell r="E45"/>
          <cell r="F45"/>
          <cell r="G45"/>
          <cell r="H45">
            <v>0</v>
          </cell>
          <cell r="I45">
            <v>100</v>
          </cell>
          <cell r="J45">
            <v>233000</v>
          </cell>
          <cell r="K45">
            <v>4067</v>
          </cell>
          <cell r="L45">
            <v>7135952</v>
          </cell>
          <cell r="M45">
            <v>7368952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4167</v>
          </cell>
          <cell r="T45">
            <v>7368952</v>
          </cell>
        </row>
        <row r="46">
          <cell r="B46" t="str">
            <v>SECP</v>
          </cell>
          <cell r="C46" t="str">
            <v>Сикап</v>
          </cell>
          <cell r="D46"/>
          <cell r="E46"/>
          <cell r="F46"/>
          <cell r="G46"/>
          <cell r="H46">
            <v>0</v>
          </cell>
          <cell r="I46">
            <v>49200</v>
          </cell>
          <cell r="J46">
            <v>976770</v>
          </cell>
          <cell r="K46">
            <v>0</v>
          </cell>
          <cell r="L46">
            <v>0</v>
          </cell>
          <cell r="M46">
            <v>976770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49200</v>
          </cell>
          <cell r="T46">
            <v>976770</v>
          </cell>
        </row>
        <row r="47">
          <cell r="B47" t="str">
            <v>SGC</v>
          </cell>
          <cell r="C47" t="str">
            <v>Эс Жи капитал</v>
          </cell>
          <cell r="D47"/>
          <cell r="E47"/>
          <cell r="F47"/>
          <cell r="G47"/>
          <cell r="H47">
            <v>0</v>
          </cell>
          <cell r="I47">
            <v>83827</v>
          </cell>
          <cell r="J47">
            <v>837431.73</v>
          </cell>
          <cell r="K47">
            <v>1328827</v>
          </cell>
          <cell r="L47">
            <v>12415931.73</v>
          </cell>
          <cell r="M47">
            <v>13253363.460000001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1412654</v>
          </cell>
          <cell r="T47">
            <v>13253363.460000001</v>
          </cell>
        </row>
        <row r="48">
          <cell r="B48" t="str">
            <v>SILS</v>
          </cell>
          <cell r="C48" t="str">
            <v>Силвэр лайт секюритиз</v>
          </cell>
          <cell r="D48"/>
          <cell r="E48"/>
          <cell r="F48"/>
          <cell r="G48"/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187</v>
          </cell>
          <cell r="E49">
            <v>18700000</v>
          </cell>
          <cell r="F49"/>
          <cell r="G49"/>
          <cell r="H49">
            <v>18700000</v>
          </cell>
          <cell r="I49">
            <v>130356</v>
          </cell>
          <cell r="J49">
            <v>44846314.850000001</v>
          </cell>
          <cell r="K49">
            <v>428802</v>
          </cell>
          <cell r="L49">
            <v>41505278.18</v>
          </cell>
          <cell r="M49">
            <v>86351593.030000001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559345</v>
          </cell>
          <cell r="T49">
            <v>105051593.03</v>
          </cell>
        </row>
        <row r="50">
          <cell r="B50" t="str">
            <v>STOK</v>
          </cell>
          <cell r="C50" t="str">
            <v>Стоклаб секьюритиз</v>
          </cell>
          <cell r="D50"/>
          <cell r="E50"/>
          <cell r="F50"/>
          <cell r="G50"/>
          <cell r="H50">
            <v>0</v>
          </cell>
          <cell r="I50">
            <v>273777</v>
          </cell>
          <cell r="J50">
            <v>43288267.840000004</v>
          </cell>
          <cell r="K50">
            <v>191947</v>
          </cell>
          <cell r="L50">
            <v>29868613.449999999</v>
          </cell>
          <cell r="M50">
            <v>73156881.290000007</v>
          </cell>
          <cell r="N50">
            <v>0</v>
          </cell>
          <cell r="O50">
            <v>0</v>
          </cell>
          <cell r="P50">
            <v>124</v>
          </cell>
          <cell r="Q50">
            <v>12276000</v>
          </cell>
          <cell r="R50">
            <v>12276000</v>
          </cell>
          <cell r="S50">
            <v>465848</v>
          </cell>
          <cell r="T50">
            <v>85432881.290000007</v>
          </cell>
        </row>
        <row r="51">
          <cell r="B51" t="str">
            <v>TABO</v>
          </cell>
          <cell r="C51" t="str">
            <v>Таван богд</v>
          </cell>
          <cell r="D51"/>
          <cell r="E51"/>
          <cell r="F51"/>
          <cell r="G51"/>
          <cell r="H51">
            <v>0</v>
          </cell>
          <cell r="I51">
            <v>0</v>
          </cell>
          <cell r="J51">
            <v>0</v>
          </cell>
          <cell r="K51">
            <v>7997</v>
          </cell>
          <cell r="L51">
            <v>5855842</v>
          </cell>
          <cell r="M51">
            <v>5855842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7997</v>
          </cell>
          <cell r="T51">
            <v>5855842</v>
          </cell>
        </row>
        <row r="52">
          <cell r="B52" t="str">
            <v>TCHB</v>
          </cell>
          <cell r="C52" t="str">
            <v>Тулгат чандманьбаян</v>
          </cell>
          <cell r="D52"/>
          <cell r="E52"/>
          <cell r="F52"/>
          <cell r="G52"/>
          <cell r="H52">
            <v>0</v>
          </cell>
          <cell r="I52">
            <v>2620</v>
          </cell>
          <cell r="J52">
            <v>3448788.38</v>
          </cell>
          <cell r="K52">
            <v>380</v>
          </cell>
          <cell r="L52">
            <v>2067000</v>
          </cell>
          <cell r="M52">
            <v>5515788.3799999999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3000</v>
          </cell>
          <cell r="T52">
            <v>5515788.3799999999</v>
          </cell>
        </row>
        <row r="53">
          <cell r="B53" t="str">
            <v>TDB</v>
          </cell>
          <cell r="C53" t="str">
            <v>Ти ди би секьюритис</v>
          </cell>
          <cell r="D53"/>
          <cell r="E53"/>
          <cell r="F53"/>
          <cell r="G53"/>
          <cell r="H53">
            <v>0</v>
          </cell>
          <cell r="I53">
            <v>1655248</v>
          </cell>
          <cell r="J53">
            <v>345621331.70999998</v>
          </cell>
          <cell r="K53">
            <v>753765</v>
          </cell>
          <cell r="L53">
            <v>159299132.88</v>
          </cell>
          <cell r="M53">
            <v>504920464.58999997</v>
          </cell>
          <cell r="N53">
            <v>423</v>
          </cell>
          <cell r="O53">
            <v>42297000</v>
          </cell>
          <cell r="P53">
            <v>0</v>
          </cell>
          <cell r="Q53">
            <v>0</v>
          </cell>
          <cell r="R53">
            <v>42297000</v>
          </cell>
          <cell r="S53">
            <v>2409436</v>
          </cell>
          <cell r="T53">
            <v>547217464.58999991</v>
          </cell>
        </row>
        <row r="54">
          <cell r="B54" t="str">
            <v>TNGR</v>
          </cell>
          <cell r="C54" t="str">
            <v>Тэнгэр капитал</v>
          </cell>
          <cell r="D54"/>
          <cell r="E54"/>
          <cell r="F54"/>
          <cell r="G54"/>
          <cell r="H54">
            <v>0</v>
          </cell>
          <cell r="I54">
            <v>426</v>
          </cell>
          <cell r="J54">
            <v>3403609.5</v>
          </cell>
          <cell r="K54">
            <v>0</v>
          </cell>
          <cell r="L54">
            <v>0</v>
          </cell>
          <cell r="M54">
            <v>3403609.5</v>
          </cell>
          <cell r="N54">
            <v>0</v>
          </cell>
          <cell r="O54">
            <v>0</v>
          </cell>
          <cell r="P54">
            <v>85</v>
          </cell>
          <cell r="Q54">
            <v>8160000</v>
          </cell>
          <cell r="R54">
            <v>8160000</v>
          </cell>
          <cell r="S54">
            <v>511</v>
          </cell>
          <cell r="T54">
            <v>11563609.5</v>
          </cell>
        </row>
        <row r="55">
          <cell r="B55" t="str">
            <v>TTOL</v>
          </cell>
          <cell r="C55" t="str">
            <v>Апекс капитал</v>
          </cell>
          <cell r="D55">
            <v>17295</v>
          </cell>
          <cell r="E55">
            <v>1729500000</v>
          </cell>
          <cell r="F55">
            <v>60000</v>
          </cell>
          <cell r="G55">
            <v>6000000000</v>
          </cell>
          <cell r="H55">
            <v>7729500000</v>
          </cell>
          <cell r="I55">
            <v>977683</v>
          </cell>
          <cell r="J55">
            <v>288002317.13999999</v>
          </cell>
          <cell r="K55">
            <v>1289106</v>
          </cell>
          <cell r="L55">
            <v>259312302.24000001</v>
          </cell>
          <cell r="M55">
            <v>547314619.38</v>
          </cell>
          <cell r="N55">
            <v>2000</v>
          </cell>
          <cell r="O55">
            <v>200000000</v>
          </cell>
          <cell r="P55">
            <v>2000</v>
          </cell>
          <cell r="Q55">
            <v>200000000</v>
          </cell>
          <cell r="R55">
            <v>400000000</v>
          </cell>
          <cell r="S55">
            <v>2348084</v>
          </cell>
          <cell r="T55">
            <v>8676814619.3800011</v>
          </cell>
        </row>
        <row r="56">
          <cell r="B56" t="str">
            <v>UNDR</v>
          </cell>
          <cell r="C56" t="str">
            <v>Өндөрхаан инвест</v>
          </cell>
          <cell r="D56"/>
          <cell r="E56"/>
          <cell r="F56"/>
          <cell r="G56"/>
          <cell r="H56">
            <v>0</v>
          </cell>
          <cell r="I56">
            <v>51411</v>
          </cell>
          <cell r="J56">
            <v>437153906</v>
          </cell>
          <cell r="K56">
            <v>49122</v>
          </cell>
          <cell r="L56">
            <v>437849630</v>
          </cell>
          <cell r="M56">
            <v>875003536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100533</v>
          </cell>
          <cell r="T56">
            <v>875003536</v>
          </cell>
        </row>
        <row r="57">
          <cell r="B57" t="str">
            <v>ZGB</v>
          </cell>
          <cell r="C57" t="str">
            <v>Таван богд капитал</v>
          </cell>
          <cell r="D57">
            <v>82</v>
          </cell>
          <cell r="E57">
            <v>8200000</v>
          </cell>
          <cell r="F57"/>
          <cell r="G57"/>
          <cell r="H57">
            <v>8200000</v>
          </cell>
          <cell r="I57">
            <v>2599624</v>
          </cell>
          <cell r="J57">
            <v>536305586.24000001</v>
          </cell>
          <cell r="K57">
            <v>2695068</v>
          </cell>
          <cell r="L57">
            <v>890203918.70000005</v>
          </cell>
          <cell r="M57">
            <v>1426509504.9400001</v>
          </cell>
          <cell r="N57">
            <v>9048</v>
          </cell>
          <cell r="O57">
            <v>904868440</v>
          </cell>
          <cell r="P57">
            <v>9352</v>
          </cell>
          <cell r="Q57">
            <v>935268440</v>
          </cell>
          <cell r="R57">
            <v>1840136880</v>
          </cell>
          <cell r="S57">
            <v>5313174</v>
          </cell>
          <cell r="T57">
            <v>3274846384.9399996</v>
          </cell>
        </row>
        <row r="58">
          <cell r="B58" t="str">
            <v>ZRGD</v>
          </cell>
          <cell r="C58" t="str">
            <v>Зэргэд</v>
          </cell>
          <cell r="D58">
            <v>50</v>
          </cell>
          <cell r="E58">
            <v>5000000</v>
          </cell>
          <cell r="F58"/>
          <cell r="G58"/>
          <cell r="H58">
            <v>5000000</v>
          </cell>
          <cell r="I58">
            <v>3444</v>
          </cell>
          <cell r="J58">
            <v>24212638.32</v>
          </cell>
          <cell r="K58">
            <v>224</v>
          </cell>
          <cell r="L58">
            <v>90200</v>
          </cell>
          <cell r="M58">
            <v>24302838.32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3718</v>
          </cell>
          <cell r="T58">
            <v>29302838.32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125"/>
  <sheetViews>
    <sheetView tabSelected="1" topLeftCell="A9" zoomScale="71" zoomScaleNormal="71" zoomScaleSheetLayoutView="70" zoomScalePageLayoutView="70" workbookViewId="0">
      <selection activeCell="P39" sqref="P39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7" style="1" customWidth="1"/>
    <col min="8" max="8" width="22.85546875" style="2" customWidth="1"/>
    <col min="9" max="9" width="10" style="3" customWidth="1"/>
    <col min="10" max="10" width="26" style="3" customWidth="1"/>
    <col min="11" max="11" width="22.28515625" style="1" customWidth="1"/>
    <col min="12" max="12" width="24.85546875" style="1" customWidth="1"/>
    <col min="13" max="13" width="15.85546875" style="1" customWidth="1"/>
    <col min="14" max="14" width="22.28515625" style="4" bestFit="1" customWidth="1"/>
    <col min="15" max="15" width="9.140625" style="1"/>
    <col min="16" max="16" width="21.42578125" style="1" bestFit="1" customWidth="1"/>
    <col min="17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6" ht="13.9" customHeight="1" x14ac:dyDescent="0.25"/>
    <row r="8" spans="1:16" x14ac:dyDescent="0.25">
      <c r="I8" s="5"/>
      <c r="J8" s="5"/>
      <c r="K8" s="6"/>
    </row>
    <row r="9" spans="1:16" ht="15" customHeight="1" x14ac:dyDescent="0.25">
      <c r="B9" s="7"/>
      <c r="C9" s="8"/>
      <c r="D9" s="44" t="s">
        <v>0</v>
      </c>
      <c r="E9" s="44"/>
      <c r="F9" s="44"/>
      <c r="G9" s="44"/>
      <c r="H9" s="44"/>
      <c r="I9" s="44"/>
      <c r="J9" s="44"/>
      <c r="K9" s="8"/>
      <c r="L9" s="8"/>
      <c r="M9" s="8"/>
    </row>
    <row r="11" spans="1:16" ht="15" customHeight="1" thickBot="1" x14ac:dyDescent="0.3">
      <c r="K11" s="45"/>
      <c r="L11" s="45"/>
      <c r="M11" s="45"/>
    </row>
    <row r="12" spans="1:16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2" t="s">
        <v>121</v>
      </c>
      <c r="H12" s="53"/>
      <c r="I12" s="53"/>
      <c r="J12" s="53"/>
      <c r="K12" s="54"/>
      <c r="L12" s="50" t="s">
        <v>115</v>
      </c>
      <c r="M12" s="51"/>
    </row>
    <row r="13" spans="1:16" s="7" customFormat="1" ht="15.75" customHeight="1" x14ac:dyDescent="0.25">
      <c r="A13" s="47"/>
      <c r="B13" s="49"/>
      <c r="C13" s="49"/>
      <c r="D13" s="49"/>
      <c r="E13" s="49"/>
      <c r="F13" s="49"/>
      <c r="G13" s="55"/>
      <c r="H13" s="56"/>
      <c r="I13" s="56"/>
      <c r="J13" s="56"/>
      <c r="K13" s="57"/>
      <c r="L13" s="41"/>
      <c r="M13" s="42"/>
      <c r="N13" s="9"/>
    </row>
    <row r="14" spans="1:16" s="7" customFormat="1" ht="33.75" customHeight="1" x14ac:dyDescent="0.25">
      <c r="A14" s="47"/>
      <c r="B14" s="49"/>
      <c r="C14" s="49"/>
      <c r="D14" s="49"/>
      <c r="E14" s="49"/>
      <c r="F14" s="49"/>
      <c r="G14" s="40" t="s">
        <v>118</v>
      </c>
      <c r="H14" s="61" t="s">
        <v>5</v>
      </c>
      <c r="I14" s="62"/>
      <c r="J14" s="63"/>
      <c r="K14" s="60" t="s">
        <v>6</v>
      </c>
      <c r="L14" s="41" t="s">
        <v>7</v>
      </c>
      <c r="M14" s="42" t="s">
        <v>8</v>
      </c>
      <c r="N14" s="9"/>
    </row>
    <row r="15" spans="1:16" s="7" customFormat="1" ht="47.25" x14ac:dyDescent="0.25">
      <c r="A15" s="47"/>
      <c r="B15" s="49"/>
      <c r="C15" s="49"/>
      <c r="D15" s="23" t="s">
        <v>9</v>
      </c>
      <c r="E15" s="23" t="s">
        <v>10</v>
      </c>
      <c r="F15" s="23" t="s">
        <v>11</v>
      </c>
      <c r="G15" s="24" t="s">
        <v>123</v>
      </c>
      <c r="H15" s="24" t="s">
        <v>101</v>
      </c>
      <c r="I15" s="10" t="s">
        <v>89</v>
      </c>
      <c r="J15" s="24" t="s">
        <v>102</v>
      </c>
      <c r="K15" s="60"/>
      <c r="L15" s="41"/>
      <c r="M15" s="43"/>
      <c r="N15" s="9"/>
      <c r="P15" s="35" t="s">
        <v>111</v>
      </c>
    </row>
    <row r="16" spans="1:16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37">
        <f>VLOOKUP(B16,[1]brokers!$B$8:$H$58,7,0)</f>
        <v>2094900000</v>
      </c>
      <c r="H16" s="15">
        <f>VLOOKUP(B16,[1]brokers!$B$8:$M$58,12,0)</f>
        <v>4634008174.9899998</v>
      </c>
      <c r="I16" s="15">
        <v>0</v>
      </c>
      <c r="J16" s="15">
        <f>VLOOKUP(B16,[1]brokers!$B$8:$R$58,17,0)</f>
        <v>28860000</v>
      </c>
      <c r="K16" s="22">
        <f>VLOOKUP(B16,[1]brokers!$B$8:$T$58,19,0)</f>
        <v>6757768174.9899998</v>
      </c>
      <c r="L16" s="22">
        <v>353339899410.79987</v>
      </c>
      <c r="M16" s="26">
        <f>L16/$L$67</f>
        <v>0.26407695300825096</v>
      </c>
      <c r="P16" s="19"/>
    </row>
    <row r="17" spans="1:16" x14ac:dyDescent="0.25">
      <c r="A17" s="25">
        <f>+A16+1</f>
        <v>2</v>
      </c>
      <c r="B17" s="11" t="s">
        <v>19</v>
      </c>
      <c r="C17" s="12" t="s">
        <v>20</v>
      </c>
      <c r="D17" s="13" t="s">
        <v>14</v>
      </c>
      <c r="E17" s="13" t="s">
        <v>14</v>
      </c>
      <c r="F17" s="13" t="s">
        <v>14</v>
      </c>
      <c r="G17" s="37">
        <f>VLOOKUP(B17,[1]brokers!$B$8:$H$58,7,0)</f>
        <v>13400000</v>
      </c>
      <c r="H17" s="15">
        <f>VLOOKUP(B17,[1]brokers!$B$8:$M$58,12,0)</f>
        <v>1071028215.9200001</v>
      </c>
      <c r="I17" s="15">
        <v>0</v>
      </c>
      <c r="J17" s="15">
        <f>VLOOKUP(B17,[1]brokers!$B$8:$R$58,17,0)</f>
        <v>8020700000</v>
      </c>
      <c r="K17" s="22">
        <f>VLOOKUP(B17,[1]brokers!$B$8:$T$58,19,0)</f>
        <v>9105128215.9200001</v>
      </c>
      <c r="L17" s="22">
        <v>179438537770.98001</v>
      </c>
      <c r="M17" s="26">
        <f>L17/$L$67</f>
        <v>0.1341076464498705</v>
      </c>
      <c r="P17" s="19"/>
    </row>
    <row r="18" spans="1:16" x14ac:dyDescent="0.25">
      <c r="A18" s="25">
        <f t="shared" ref="A18:A58" si="0">+A17+1</f>
        <v>3</v>
      </c>
      <c r="B18" s="11" t="s">
        <v>81</v>
      </c>
      <c r="C18" s="12" t="s">
        <v>110</v>
      </c>
      <c r="D18" s="13" t="s">
        <v>14</v>
      </c>
      <c r="E18" s="13" t="s">
        <v>14</v>
      </c>
      <c r="F18" s="13" t="s">
        <v>14</v>
      </c>
      <c r="G18" s="37">
        <f>VLOOKUP(B18,[1]brokers!$B$8:$H$58,7,0)</f>
        <v>8200000</v>
      </c>
      <c r="H18" s="15">
        <f>VLOOKUP(B18,[1]brokers!$B$8:$M$58,12,0)</f>
        <v>1426509504.9400001</v>
      </c>
      <c r="I18" s="15">
        <v>0</v>
      </c>
      <c r="J18" s="15">
        <f>VLOOKUP(B18,[1]brokers!$B$8:$R$58,17,0)</f>
        <v>1840136880</v>
      </c>
      <c r="K18" s="22">
        <f>VLOOKUP(B18,[1]brokers!$B$8:$T$58,19,0)</f>
        <v>3274846384.9399996</v>
      </c>
      <c r="L18" s="22">
        <v>167417347274.82001</v>
      </c>
      <c r="M18" s="26">
        <f>L18/$L$67</f>
        <v>0.12512332465929082</v>
      </c>
      <c r="P18" s="19"/>
    </row>
    <row r="19" spans="1:16" x14ac:dyDescent="0.25">
      <c r="A19" s="25">
        <f t="shared" si="0"/>
        <v>4</v>
      </c>
      <c r="B19" s="11" t="s">
        <v>24</v>
      </c>
      <c r="C19" s="12" t="s">
        <v>104</v>
      </c>
      <c r="D19" s="13" t="s">
        <v>14</v>
      </c>
      <c r="E19" s="13" t="s">
        <v>14</v>
      </c>
      <c r="F19" s="13" t="s">
        <v>14</v>
      </c>
      <c r="G19" s="37">
        <f>VLOOKUP(B19,[1]brokers!$B$8:$H$58,7,0)</f>
        <v>0</v>
      </c>
      <c r="H19" s="15">
        <f>VLOOKUP(B19,[1]brokers!$B$8:$M$58,12,0)</f>
        <v>504920464.58999997</v>
      </c>
      <c r="I19" s="15">
        <v>0</v>
      </c>
      <c r="J19" s="15">
        <f>VLOOKUP(B19,[1]brokers!$B$8:$R$58,17,0)</f>
        <v>42297000</v>
      </c>
      <c r="K19" s="22">
        <f>VLOOKUP(B19,[1]brokers!$B$8:$T$58,19,0)</f>
        <v>547217464.58999991</v>
      </c>
      <c r="L19" s="22">
        <v>110018054340.41</v>
      </c>
      <c r="M19" s="26">
        <f>L19/$L$67</f>
        <v>8.2224601904733657E-2</v>
      </c>
      <c r="P19" s="19"/>
    </row>
    <row r="20" spans="1:16" x14ac:dyDescent="0.25">
      <c r="A20" s="25">
        <f t="shared" si="0"/>
        <v>5</v>
      </c>
      <c r="B20" s="11" t="s">
        <v>31</v>
      </c>
      <c r="C20" s="12" t="s">
        <v>109</v>
      </c>
      <c r="D20" s="13" t="s">
        <v>14</v>
      </c>
      <c r="E20" s="13" t="s">
        <v>14</v>
      </c>
      <c r="F20" s="13" t="s">
        <v>14</v>
      </c>
      <c r="G20" s="37">
        <f>VLOOKUP(B20,[1]brokers!$B$8:$H$58,7,0)</f>
        <v>2000000000</v>
      </c>
      <c r="H20" s="15">
        <f>VLOOKUP(B20,[1]brokers!$B$8:$M$58,12,0)</f>
        <v>177697927.61000001</v>
      </c>
      <c r="I20" s="15">
        <v>0</v>
      </c>
      <c r="J20" s="15">
        <f>VLOOKUP(B20,[1]brokers!$B$8:$R$58,17,0)</f>
        <v>0</v>
      </c>
      <c r="K20" s="22">
        <f>VLOOKUP(B20,[1]brokers!$B$8:$T$58,19,0)</f>
        <v>2177697927.6100001</v>
      </c>
      <c r="L20" s="22">
        <v>95629167579.720001</v>
      </c>
      <c r="M20" s="26">
        <f>L20/$L$67</f>
        <v>7.1470726162764064E-2</v>
      </c>
      <c r="P20" s="19"/>
    </row>
    <row r="21" spans="1:16" x14ac:dyDescent="0.25">
      <c r="A21" s="25">
        <f t="shared" si="0"/>
        <v>6</v>
      </c>
      <c r="B21" s="11" t="s">
        <v>94</v>
      </c>
      <c r="C21" s="12" t="s">
        <v>95</v>
      </c>
      <c r="D21" s="13" t="s">
        <v>14</v>
      </c>
      <c r="E21" s="13" t="s">
        <v>14</v>
      </c>
      <c r="F21" s="13" t="s">
        <v>14</v>
      </c>
      <c r="G21" s="37">
        <f>VLOOKUP(B21,[1]brokers!$B$8:$H$58,7,0)</f>
        <v>0</v>
      </c>
      <c r="H21" s="15">
        <f>VLOOKUP(B21,[1]brokers!$B$8:$M$58,12,0)</f>
        <v>5858665077.4499998</v>
      </c>
      <c r="I21" s="15">
        <v>0</v>
      </c>
      <c r="J21" s="15">
        <f>VLOOKUP(B21,[1]brokers!$B$8:$R$58,17,0)</f>
        <v>193000000</v>
      </c>
      <c r="K21" s="22">
        <f>VLOOKUP(B21,[1]brokers!$B$8:$T$58,19,0)</f>
        <v>6051665077.4499998</v>
      </c>
      <c r="L21" s="22">
        <v>87888577052.520004</v>
      </c>
      <c r="M21" s="26">
        <f>L21/$L$67</f>
        <v>6.568561227011821E-2</v>
      </c>
      <c r="P21" s="19"/>
    </row>
    <row r="22" spans="1:16" x14ac:dyDescent="0.25">
      <c r="A22" s="25">
        <f t="shared" si="0"/>
        <v>7</v>
      </c>
      <c r="B22" s="11" t="s">
        <v>21</v>
      </c>
      <c r="C22" s="12" t="s">
        <v>22</v>
      </c>
      <c r="D22" s="13" t="s">
        <v>14</v>
      </c>
      <c r="E22" s="13" t="s">
        <v>14</v>
      </c>
      <c r="F22" s="14" t="s">
        <v>14</v>
      </c>
      <c r="G22" s="37">
        <f>VLOOKUP(B22,[1]brokers!$B$8:$H$58,7,0)</f>
        <v>0</v>
      </c>
      <c r="H22" s="15">
        <f>VLOOKUP(B22,[1]brokers!$B$8:$M$58,12,0)</f>
        <v>322262143.83000004</v>
      </c>
      <c r="I22" s="15">
        <v>0</v>
      </c>
      <c r="J22" s="15">
        <f>VLOOKUP(B22,[1]brokers!$B$8:$R$58,17,0)</f>
        <v>0</v>
      </c>
      <c r="K22" s="22">
        <f>VLOOKUP(B22,[1]brokers!$B$8:$T$58,19,0)</f>
        <v>322262143.83000004</v>
      </c>
      <c r="L22" s="22">
        <v>86477585321.940002</v>
      </c>
      <c r="M22" s="26">
        <f>L22/$L$67</f>
        <v>6.4631074139687023E-2</v>
      </c>
      <c r="P22" s="19"/>
    </row>
    <row r="23" spans="1:16" x14ac:dyDescent="0.25">
      <c r="A23" s="25">
        <f t="shared" si="0"/>
        <v>8</v>
      </c>
      <c r="B23" s="11" t="s">
        <v>98</v>
      </c>
      <c r="C23" s="12" t="s">
        <v>99</v>
      </c>
      <c r="D23" s="13" t="s">
        <v>14</v>
      </c>
      <c r="E23" s="13" t="s">
        <v>14</v>
      </c>
      <c r="F23" s="13" t="s">
        <v>14</v>
      </c>
      <c r="G23" s="37">
        <f>VLOOKUP(B23,[1]brokers!$B$8:$H$58,7,0)</f>
        <v>0</v>
      </c>
      <c r="H23" s="15">
        <f>VLOOKUP(B23,[1]brokers!$B$8:$M$58,12,0)</f>
        <v>142687996.5</v>
      </c>
      <c r="I23" s="15">
        <v>0</v>
      </c>
      <c r="J23" s="15">
        <f>VLOOKUP(B23,[1]brokers!$B$8:$R$58,17,0)</f>
        <v>21979000</v>
      </c>
      <c r="K23" s="22">
        <f>VLOOKUP(B23,[1]brokers!$B$8:$T$58,19,0)</f>
        <v>164666996.5</v>
      </c>
      <c r="L23" s="22">
        <v>77882367120.229996</v>
      </c>
      <c r="M23" s="26">
        <f>L23/$L$67</f>
        <v>5.8207233987659014E-2</v>
      </c>
      <c r="P23" s="19"/>
    </row>
    <row r="24" spans="1:16" x14ac:dyDescent="0.25">
      <c r="A24" s="25">
        <f t="shared" si="0"/>
        <v>9</v>
      </c>
      <c r="B24" s="11" t="s">
        <v>23</v>
      </c>
      <c r="C24" s="12" t="s">
        <v>103</v>
      </c>
      <c r="D24" s="13" t="s">
        <v>14</v>
      </c>
      <c r="E24" s="13" t="s">
        <v>14</v>
      </c>
      <c r="F24" s="14"/>
      <c r="G24" s="37">
        <f>VLOOKUP(B24,[1]brokers!$B$8:$H$58,7,0)</f>
        <v>30300000</v>
      </c>
      <c r="H24" s="15">
        <f>VLOOKUP(B24,[1]brokers!$B$8:$M$58,12,0)</f>
        <v>290878395.68000001</v>
      </c>
      <c r="I24" s="15">
        <v>0</v>
      </c>
      <c r="J24" s="15">
        <f>VLOOKUP(B24,[1]brokers!$B$8:$R$58,17,0)</f>
        <v>5000000</v>
      </c>
      <c r="K24" s="22">
        <f>VLOOKUP(B24,[1]brokers!$B$8:$T$58,19,0)</f>
        <v>326178395.68000001</v>
      </c>
      <c r="L24" s="22">
        <v>57084521608.130013</v>
      </c>
      <c r="M24" s="26">
        <f>L24/$L$67</f>
        <v>4.2663470939302235E-2</v>
      </c>
      <c r="P24" s="19"/>
    </row>
    <row r="25" spans="1:16" s="7" customFormat="1" x14ac:dyDescent="0.25">
      <c r="A25" s="25">
        <f t="shared" si="0"/>
        <v>10</v>
      </c>
      <c r="B25" s="11" t="s">
        <v>27</v>
      </c>
      <c r="C25" s="12" t="s">
        <v>28</v>
      </c>
      <c r="D25" s="13" t="s">
        <v>14</v>
      </c>
      <c r="E25" s="13" t="s">
        <v>14</v>
      </c>
      <c r="F25" s="13" t="s">
        <v>14</v>
      </c>
      <c r="G25" s="37">
        <f>VLOOKUP(B25,[1]brokers!$B$8:$H$58,7,0)</f>
        <v>0</v>
      </c>
      <c r="H25" s="15">
        <f>VLOOKUP(B25,[1]brokers!$B$8:$M$58,12,0)</f>
        <v>733732713.87</v>
      </c>
      <c r="I25" s="15">
        <v>0</v>
      </c>
      <c r="J25" s="15">
        <f>VLOOKUP(B25,[1]brokers!$B$8:$R$58,17,0)</f>
        <v>0</v>
      </c>
      <c r="K25" s="22">
        <f>VLOOKUP(B25,[1]brokers!$B$8:$T$58,19,0)</f>
        <v>733732713.87</v>
      </c>
      <c r="L25" s="22">
        <v>40121349020.889999</v>
      </c>
      <c r="M25" s="26">
        <f>L25/$L$67</f>
        <v>2.99856416376547E-2</v>
      </c>
      <c r="N25" s="22"/>
      <c r="P25" s="19"/>
    </row>
    <row r="26" spans="1:16" x14ac:dyDescent="0.25">
      <c r="A26" s="25">
        <f t="shared" si="0"/>
        <v>11</v>
      </c>
      <c r="B26" s="11" t="s">
        <v>69</v>
      </c>
      <c r="C26" s="12" t="s">
        <v>92</v>
      </c>
      <c r="D26" s="13" t="s">
        <v>14</v>
      </c>
      <c r="E26" s="13" t="s">
        <v>14</v>
      </c>
      <c r="F26" s="13" t="s">
        <v>14</v>
      </c>
      <c r="G26" s="37">
        <f>VLOOKUP(B26,[1]brokers!$B$8:$H$58,7,0)</f>
        <v>7729500000</v>
      </c>
      <c r="H26" s="15">
        <f>VLOOKUP(B26,[1]brokers!$B$8:$M$58,12,0)</f>
        <v>547314619.38</v>
      </c>
      <c r="I26" s="15">
        <v>0</v>
      </c>
      <c r="J26" s="15">
        <f>VLOOKUP(B26,[1]brokers!$B$8:$R$58,17,0)</f>
        <v>400000000</v>
      </c>
      <c r="K26" s="22">
        <f>VLOOKUP(B26,[1]brokers!$B$8:$T$58,19,0)</f>
        <v>8676814619.3800011</v>
      </c>
      <c r="L26" s="22">
        <v>23461762785.730003</v>
      </c>
      <c r="M26" s="26">
        <f>L26/$L$67</f>
        <v>1.7534704795550696E-2</v>
      </c>
      <c r="P26" s="19"/>
    </row>
    <row r="27" spans="1:16" x14ac:dyDescent="0.25">
      <c r="A27" s="25">
        <f t="shared" si="0"/>
        <v>12</v>
      </c>
      <c r="B27" s="11" t="s">
        <v>15</v>
      </c>
      <c r="C27" s="12" t="s">
        <v>16</v>
      </c>
      <c r="D27" s="13" t="s">
        <v>14</v>
      </c>
      <c r="E27" s="13" t="s">
        <v>14</v>
      </c>
      <c r="F27" s="13" t="s">
        <v>14</v>
      </c>
      <c r="G27" s="37">
        <f>VLOOKUP(B27,[1]brokers!$B$8:$H$58,7,0)</f>
        <v>0</v>
      </c>
      <c r="H27" s="15">
        <f>VLOOKUP(B27,[1]brokers!$B$8:$M$58,12,0)</f>
        <v>262401954.19</v>
      </c>
      <c r="I27" s="15">
        <v>0</v>
      </c>
      <c r="J27" s="15">
        <f>VLOOKUP(B27,[1]brokers!$B$8:$R$58,17,0)</f>
        <v>0</v>
      </c>
      <c r="K27" s="22">
        <f>VLOOKUP(B27,[1]brokers!$B$8:$T$58,19,0)</f>
        <v>262401954.19</v>
      </c>
      <c r="L27" s="22">
        <v>19458426902.879997</v>
      </c>
      <c r="M27" s="26">
        <f>L27/$L$67</f>
        <v>1.4542716787475454E-2</v>
      </c>
      <c r="P27" s="19"/>
    </row>
    <row r="28" spans="1:16" x14ac:dyDescent="0.25">
      <c r="A28" s="25">
        <f t="shared" si="0"/>
        <v>13</v>
      </c>
      <c r="B28" s="11" t="s">
        <v>36</v>
      </c>
      <c r="C28" s="12" t="s">
        <v>37</v>
      </c>
      <c r="D28" s="13" t="s">
        <v>14</v>
      </c>
      <c r="E28" s="13"/>
      <c r="F28" s="14"/>
      <c r="G28" s="37">
        <f>VLOOKUP(B28,[1]brokers!$B$8:$H$58,7,0)</f>
        <v>90000000</v>
      </c>
      <c r="H28" s="15">
        <f>VLOOKUP(B28,[1]brokers!$B$8:$M$58,12,0)</f>
        <v>164980376.98000002</v>
      </c>
      <c r="I28" s="15">
        <v>0</v>
      </c>
      <c r="J28" s="15">
        <f>VLOOKUP(B28,[1]brokers!$B$8:$R$58,17,0)</f>
        <v>0</v>
      </c>
      <c r="K28" s="22">
        <f>VLOOKUP(B28,[1]brokers!$B$8:$T$58,19,0)</f>
        <v>254980376.98000002</v>
      </c>
      <c r="L28" s="22">
        <v>7502641408.0100002</v>
      </c>
      <c r="M28" s="26">
        <f>L28/$L$67</f>
        <v>5.6072769756391029E-3</v>
      </c>
      <c r="P28" s="19"/>
    </row>
    <row r="29" spans="1:16" x14ac:dyDescent="0.25">
      <c r="A29" s="25">
        <f t="shared" si="0"/>
        <v>14</v>
      </c>
      <c r="B29" s="11" t="s">
        <v>71</v>
      </c>
      <c r="C29" s="12" t="s">
        <v>72</v>
      </c>
      <c r="D29" s="13" t="s">
        <v>14</v>
      </c>
      <c r="E29" s="13" t="s">
        <v>14</v>
      </c>
      <c r="F29" s="14"/>
      <c r="G29" s="37">
        <f>VLOOKUP(B29,[1]brokers!$B$8:$H$58,7,0)</f>
        <v>0</v>
      </c>
      <c r="H29" s="15">
        <f>VLOOKUP(B29,[1]brokers!$B$8:$M$58,12,0)</f>
        <v>32338936.120000001</v>
      </c>
      <c r="I29" s="15">
        <v>0</v>
      </c>
      <c r="J29" s="15">
        <f>VLOOKUP(B29,[1]brokers!$B$8:$R$58,17,0)</f>
        <v>0</v>
      </c>
      <c r="K29" s="22">
        <f>VLOOKUP(B29,[1]brokers!$B$8:$T$58,19,0)</f>
        <v>32338936.120000001</v>
      </c>
      <c r="L29" s="22">
        <v>5843595869.420001</v>
      </c>
      <c r="M29" s="26">
        <f>L29/$L$67</f>
        <v>4.3673499493866339E-3</v>
      </c>
      <c r="P29" s="19"/>
    </row>
    <row r="30" spans="1:16" x14ac:dyDescent="0.25">
      <c r="A30" s="25">
        <f t="shared" si="0"/>
        <v>15</v>
      </c>
      <c r="B30" s="11" t="s">
        <v>106</v>
      </c>
      <c r="C30" s="12" t="s">
        <v>105</v>
      </c>
      <c r="D30" s="13" t="s">
        <v>14</v>
      </c>
      <c r="E30" s="14"/>
      <c r="F30" s="14"/>
      <c r="G30" s="37">
        <f>VLOOKUP(B30,[1]brokers!$B$8:$H$58,7,0)</f>
        <v>0</v>
      </c>
      <c r="H30" s="15">
        <f>VLOOKUP(B30,[1]brokers!$B$8:$M$58,12,0)</f>
        <v>73156881.290000007</v>
      </c>
      <c r="I30" s="15">
        <v>0</v>
      </c>
      <c r="J30" s="15">
        <f>VLOOKUP(B30,[1]brokers!$B$8:$R$58,17,0)</f>
        <v>12276000</v>
      </c>
      <c r="K30" s="22">
        <f>VLOOKUP(B30,[1]brokers!$B$8:$T$58,19,0)</f>
        <v>85432881.290000007</v>
      </c>
      <c r="L30" s="22">
        <v>5082208302.3200006</v>
      </c>
      <c r="M30" s="26">
        <f>L30/$L$67</f>
        <v>3.7983088953946775E-3</v>
      </c>
      <c r="P30" s="19"/>
    </row>
    <row r="31" spans="1:16" x14ac:dyDescent="0.25">
      <c r="A31" s="25">
        <f t="shared" si="0"/>
        <v>16</v>
      </c>
      <c r="B31" s="11" t="s">
        <v>25</v>
      </c>
      <c r="C31" s="12" t="s">
        <v>26</v>
      </c>
      <c r="D31" s="13" t="s">
        <v>14</v>
      </c>
      <c r="E31" s="13" t="s">
        <v>14</v>
      </c>
      <c r="F31" s="13" t="s">
        <v>14</v>
      </c>
      <c r="G31" s="37">
        <f>VLOOKUP(B31,[1]brokers!$B$8:$H$58,7,0)</f>
        <v>18700000</v>
      </c>
      <c r="H31" s="15">
        <f>VLOOKUP(B31,[1]brokers!$B$8:$M$58,12,0)</f>
        <v>86351593.030000001</v>
      </c>
      <c r="I31" s="15">
        <v>0</v>
      </c>
      <c r="J31" s="15">
        <f>VLOOKUP(B31,[1]brokers!$B$8:$R$58,17,0)</f>
        <v>0</v>
      </c>
      <c r="K31" s="22">
        <f>VLOOKUP(B31,[1]brokers!$B$8:$T$58,19,0)</f>
        <v>105051593.03</v>
      </c>
      <c r="L31" s="22">
        <v>4561786269.7299995</v>
      </c>
      <c r="M31" s="26">
        <f>L31/$L$67</f>
        <v>3.4093591479308406E-3</v>
      </c>
      <c r="P31" s="19"/>
    </row>
    <row r="32" spans="1:16" x14ac:dyDescent="0.25">
      <c r="A32" s="25">
        <f t="shared" si="0"/>
        <v>17</v>
      </c>
      <c r="B32" s="11" t="s">
        <v>79</v>
      </c>
      <c r="C32" s="12" t="s">
        <v>80</v>
      </c>
      <c r="D32" s="13" t="s">
        <v>14</v>
      </c>
      <c r="E32" s="13" t="s">
        <v>14</v>
      </c>
      <c r="F32" s="13" t="s">
        <v>14</v>
      </c>
      <c r="G32" s="37">
        <f>VLOOKUP(B32,[1]brokers!$B$8:$H$58,7,0)</f>
        <v>0</v>
      </c>
      <c r="H32" s="15">
        <f>VLOOKUP(B32,[1]brokers!$B$8:$M$58,12,0)</f>
        <v>101432406.87</v>
      </c>
      <c r="I32" s="15">
        <v>0</v>
      </c>
      <c r="J32" s="15">
        <f>VLOOKUP(B32,[1]brokers!$B$8:$R$58,17,0)</f>
        <v>0</v>
      </c>
      <c r="K32" s="22">
        <f>VLOOKUP(B32,[1]brokers!$B$8:$T$58,19,0)</f>
        <v>101432406.87</v>
      </c>
      <c r="L32" s="22">
        <v>3739891256.8100004</v>
      </c>
      <c r="M32" s="26">
        <f>L32/$L$67</f>
        <v>2.7950964194178307E-3</v>
      </c>
      <c r="P32" s="19"/>
    </row>
    <row r="33" spans="1:16" x14ac:dyDescent="0.25">
      <c r="A33" s="25">
        <f t="shared" si="0"/>
        <v>18</v>
      </c>
      <c r="B33" s="11" t="s">
        <v>17</v>
      </c>
      <c r="C33" s="12" t="s">
        <v>18</v>
      </c>
      <c r="D33" s="13" t="s">
        <v>14</v>
      </c>
      <c r="E33" s="13" t="s">
        <v>14</v>
      </c>
      <c r="F33" s="13" t="s">
        <v>14</v>
      </c>
      <c r="G33" s="37">
        <f>VLOOKUP(B33,[1]brokers!$B$8:$H$58,7,0)</f>
        <v>0</v>
      </c>
      <c r="H33" s="15">
        <f>VLOOKUP(B33,[1]brokers!$B$8:$M$58,12,0)</f>
        <v>3403609.5</v>
      </c>
      <c r="I33" s="15">
        <v>0</v>
      </c>
      <c r="J33" s="15">
        <f>VLOOKUP(B33,[1]brokers!$B$8:$R$58,17,0)</f>
        <v>8160000</v>
      </c>
      <c r="K33" s="22">
        <f>VLOOKUP(B33,[1]brokers!$B$8:$T$58,19,0)</f>
        <v>11563609.5</v>
      </c>
      <c r="L33" s="22">
        <v>3478251479.8400002</v>
      </c>
      <c r="M33" s="26">
        <f>L33/$L$67</f>
        <v>2.5995537275134918E-3</v>
      </c>
      <c r="P33" s="19"/>
    </row>
    <row r="34" spans="1:16" x14ac:dyDescent="0.25">
      <c r="A34" s="25">
        <f t="shared" si="0"/>
        <v>19</v>
      </c>
      <c r="B34" s="11" t="s">
        <v>73</v>
      </c>
      <c r="C34" s="12" t="s">
        <v>74</v>
      </c>
      <c r="D34" s="13" t="s">
        <v>14</v>
      </c>
      <c r="E34" s="14"/>
      <c r="F34" s="14"/>
      <c r="G34" s="37">
        <f>VLOOKUP(B34,[1]brokers!$B$8:$H$58,7,0)</f>
        <v>0</v>
      </c>
      <c r="H34" s="15">
        <f>VLOOKUP(B34,[1]brokers!$B$8:$M$58,12,0)</f>
        <v>11626657.57</v>
      </c>
      <c r="I34" s="15">
        <v>0</v>
      </c>
      <c r="J34" s="15">
        <f>VLOOKUP(B34,[1]brokers!$B$8:$R$58,17,0)</f>
        <v>4000000</v>
      </c>
      <c r="K34" s="22">
        <f>VLOOKUP(B34,[1]brokers!$B$8:$T$58,19,0)</f>
        <v>15626657.569999998</v>
      </c>
      <c r="L34" s="22">
        <v>1657971613.3799999</v>
      </c>
      <c r="M34" s="26">
        <f>L34/$L$67</f>
        <v>1.2391244027794668E-3</v>
      </c>
      <c r="P34" s="19"/>
    </row>
    <row r="35" spans="1:16" x14ac:dyDescent="0.25">
      <c r="A35" s="25">
        <f t="shared" si="0"/>
        <v>20</v>
      </c>
      <c r="B35" s="11" t="s">
        <v>46</v>
      </c>
      <c r="C35" s="12" t="s">
        <v>47</v>
      </c>
      <c r="D35" s="13" t="s">
        <v>14</v>
      </c>
      <c r="E35" s="14"/>
      <c r="F35" s="14"/>
      <c r="G35" s="37">
        <f>VLOOKUP(B35,[1]brokers!$B$8:$H$58,7,0)</f>
        <v>0</v>
      </c>
      <c r="H35" s="15">
        <f>VLOOKUP(B35,[1]brokers!$B$8:$M$58,12,0)</f>
        <v>875003536</v>
      </c>
      <c r="I35" s="15">
        <v>0</v>
      </c>
      <c r="J35" s="15">
        <f>VLOOKUP(B35,[1]brokers!$B$8:$R$58,17,0)</f>
        <v>0</v>
      </c>
      <c r="K35" s="22">
        <f>VLOOKUP(B35,[1]brokers!$B$8:$T$58,19,0)</f>
        <v>875003536</v>
      </c>
      <c r="L35" s="22">
        <v>991458866.59000003</v>
      </c>
      <c r="M35" s="26">
        <f>L35/$L$67</f>
        <v>7.4099029562948527E-4</v>
      </c>
      <c r="P35" s="19"/>
    </row>
    <row r="36" spans="1:16" x14ac:dyDescent="0.25">
      <c r="A36" s="25">
        <f t="shared" si="0"/>
        <v>21</v>
      </c>
      <c r="B36" s="11" t="s">
        <v>29</v>
      </c>
      <c r="C36" s="12" t="s">
        <v>30</v>
      </c>
      <c r="D36" s="13" t="s">
        <v>14</v>
      </c>
      <c r="E36" s="14"/>
      <c r="F36" s="14"/>
      <c r="G36" s="37">
        <f>VLOOKUP(B36,[1]brokers!$B$8:$H$58,7,0)</f>
        <v>10000000</v>
      </c>
      <c r="H36" s="15">
        <f>VLOOKUP(B36,[1]brokers!$B$8:$M$58,12,0)</f>
        <v>27405140.369999997</v>
      </c>
      <c r="I36" s="15">
        <v>0</v>
      </c>
      <c r="J36" s="15">
        <f>VLOOKUP(B36,[1]brokers!$B$8:$R$58,17,0)</f>
        <v>0</v>
      </c>
      <c r="K36" s="22">
        <f>VLOOKUP(B36,[1]brokers!$B$8:$T$58,19,0)</f>
        <v>37405140.369999997</v>
      </c>
      <c r="L36" s="22">
        <v>971064009</v>
      </c>
      <c r="M36" s="26">
        <f>L36/$L$67</f>
        <v>7.2574771516125812E-4</v>
      </c>
      <c r="P36" s="19"/>
    </row>
    <row r="37" spans="1:16" x14ac:dyDescent="0.25">
      <c r="A37" s="25">
        <f t="shared" si="0"/>
        <v>22</v>
      </c>
      <c r="B37" s="11" t="s">
        <v>86</v>
      </c>
      <c r="C37" s="12" t="s">
        <v>87</v>
      </c>
      <c r="D37" s="13" t="s">
        <v>14</v>
      </c>
      <c r="E37" s="14"/>
      <c r="F37" s="14"/>
      <c r="G37" s="37">
        <f>VLOOKUP(B37,[1]brokers!$B$8:$H$58,7,0)</f>
        <v>0</v>
      </c>
      <c r="H37" s="15">
        <f>VLOOKUP(B37,[1]brokers!$B$8:$M$58,12,0)</f>
        <v>0</v>
      </c>
      <c r="I37" s="15">
        <v>0</v>
      </c>
      <c r="J37" s="15">
        <f>VLOOKUP(B37,[1]brokers!$B$8:$R$58,17,0)</f>
        <v>0</v>
      </c>
      <c r="K37" s="22">
        <f>VLOOKUP(B37,[1]brokers!$B$8:$T$58,19,0)</f>
        <v>0</v>
      </c>
      <c r="L37" s="22">
        <v>628593536.78999996</v>
      </c>
      <c r="M37" s="26">
        <f>L37/$L$67</f>
        <v>4.6979428633161992E-4</v>
      </c>
      <c r="P37" s="19"/>
    </row>
    <row r="38" spans="1:16" x14ac:dyDescent="0.25">
      <c r="A38" s="25">
        <f t="shared" si="0"/>
        <v>23</v>
      </c>
      <c r="B38" s="11" t="s">
        <v>38</v>
      </c>
      <c r="C38" s="12" t="s">
        <v>39</v>
      </c>
      <c r="D38" s="13" t="s">
        <v>14</v>
      </c>
      <c r="E38" s="13" t="s">
        <v>14</v>
      </c>
      <c r="F38" s="14"/>
      <c r="G38" s="37">
        <f>VLOOKUP(B38,[1]brokers!$B$8:$H$58,7,0)</f>
        <v>0</v>
      </c>
      <c r="H38" s="15">
        <f>VLOOKUP(B38,[1]brokers!$B$8:$M$58,12,0)</f>
        <v>196938</v>
      </c>
      <c r="I38" s="15">
        <v>0</v>
      </c>
      <c r="J38" s="15">
        <f>VLOOKUP(B38,[1]brokers!$B$8:$R$58,17,0)</f>
        <v>0</v>
      </c>
      <c r="K38" s="22">
        <f>VLOOKUP(B38,[1]brokers!$B$8:$T$58,19,0)</f>
        <v>196938</v>
      </c>
      <c r="L38" s="22">
        <v>585385510.39999998</v>
      </c>
      <c r="M38" s="26">
        <f>L38/$L$67</f>
        <v>4.3750174316398426E-4</v>
      </c>
      <c r="P38" s="19"/>
    </row>
    <row r="39" spans="1:16" x14ac:dyDescent="0.25">
      <c r="A39" s="25">
        <f t="shared" si="0"/>
        <v>24</v>
      </c>
      <c r="B39" s="11" t="s">
        <v>41</v>
      </c>
      <c r="C39" s="12" t="s">
        <v>122</v>
      </c>
      <c r="D39" s="13" t="s">
        <v>14</v>
      </c>
      <c r="E39" s="14"/>
      <c r="F39" s="14"/>
      <c r="G39" s="37">
        <f>VLOOKUP(B39,[1]brokers!$B$8:$H$58,7,0)</f>
        <v>5000000</v>
      </c>
      <c r="H39" s="15">
        <f>VLOOKUP(B39,[1]brokers!$B$8:$M$58,12,0)</f>
        <v>24302838.32</v>
      </c>
      <c r="I39" s="15">
        <v>0</v>
      </c>
      <c r="J39" s="15">
        <f>VLOOKUP(B39,[1]brokers!$B$8:$R$58,17,0)</f>
        <v>0</v>
      </c>
      <c r="K39" s="22">
        <f>VLOOKUP(B39,[1]brokers!$B$8:$T$58,19,0)</f>
        <v>29302838.32</v>
      </c>
      <c r="L39" s="22">
        <v>546018731.18000007</v>
      </c>
      <c r="M39" s="26">
        <f>L39/$L$67</f>
        <v>4.0808004716106646E-4</v>
      </c>
      <c r="N39" s="1"/>
      <c r="P39" s="19"/>
    </row>
    <row r="40" spans="1:16" x14ac:dyDescent="0.25">
      <c r="A40" s="25">
        <f t="shared" si="0"/>
        <v>25</v>
      </c>
      <c r="B40" s="11" t="s">
        <v>52</v>
      </c>
      <c r="C40" s="12" t="s">
        <v>53</v>
      </c>
      <c r="D40" s="13" t="s">
        <v>14</v>
      </c>
      <c r="E40" s="14"/>
      <c r="F40" s="14"/>
      <c r="G40" s="37">
        <f>VLOOKUP(B40,[1]brokers!$B$8:$H$58,7,0)</f>
        <v>0</v>
      </c>
      <c r="H40" s="15">
        <f>VLOOKUP(B40,[1]brokers!$B$8:$M$58,12,0)</f>
        <v>5515788.3799999999</v>
      </c>
      <c r="I40" s="15">
        <v>0</v>
      </c>
      <c r="J40" s="15">
        <f>VLOOKUP(B40,[1]brokers!$B$8:$R$58,17,0)</f>
        <v>0</v>
      </c>
      <c r="K40" s="22">
        <f>VLOOKUP(B40,[1]brokers!$B$8:$T$58,19,0)</f>
        <v>5515788.3799999999</v>
      </c>
      <c r="L40" s="22">
        <v>543970537.03999996</v>
      </c>
      <c r="M40" s="26">
        <f>L40/$L$67</f>
        <v>4.0654928069919075E-4</v>
      </c>
      <c r="P40" s="19"/>
    </row>
    <row r="41" spans="1:16" x14ac:dyDescent="0.25">
      <c r="A41" s="25">
        <f t="shared" si="0"/>
        <v>26</v>
      </c>
      <c r="B41" s="11" t="s">
        <v>32</v>
      </c>
      <c r="C41" s="12" t="s">
        <v>33</v>
      </c>
      <c r="D41" s="13" t="s">
        <v>14</v>
      </c>
      <c r="E41" s="14"/>
      <c r="F41" s="14"/>
      <c r="G41" s="37">
        <f>VLOOKUP(B41,[1]brokers!$B$8:$H$58,7,0)</f>
        <v>0</v>
      </c>
      <c r="H41" s="15">
        <f>VLOOKUP(B41,[1]brokers!$B$8:$M$58,12,0)</f>
        <v>8614637.629999999</v>
      </c>
      <c r="I41" s="15">
        <v>0</v>
      </c>
      <c r="J41" s="15">
        <f>VLOOKUP(B41,[1]brokers!$B$8:$R$58,17,0)</f>
        <v>0</v>
      </c>
      <c r="K41" s="22">
        <f>VLOOKUP(B41,[1]brokers!$B$8:$T$58,19,0)</f>
        <v>8614637.629999999</v>
      </c>
      <c r="L41" s="22">
        <v>468110189.30000001</v>
      </c>
      <c r="M41" s="26">
        <f>L41/$L$67</f>
        <v>3.4985325084597904E-4</v>
      </c>
      <c r="P41" s="19"/>
    </row>
    <row r="42" spans="1:16" x14ac:dyDescent="0.25">
      <c r="A42" s="25">
        <v>27</v>
      </c>
      <c r="B42" s="11" t="s">
        <v>50</v>
      </c>
      <c r="C42" s="12" t="s">
        <v>51</v>
      </c>
      <c r="D42" s="13" t="s">
        <v>14</v>
      </c>
      <c r="E42" s="14"/>
      <c r="F42" s="13" t="s">
        <v>14</v>
      </c>
      <c r="G42" s="37">
        <f>VLOOKUP(B42,[1]brokers!$B$8:$H$58,7,0)</f>
        <v>0</v>
      </c>
      <c r="H42" s="15">
        <f>VLOOKUP(B42,[1]brokers!$B$8:$M$58,12,0)</f>
        <v>976770</v>
      </c>
      <c r="I42" s="15">
        <v>0</v>
      </c>
      <c r="J42" s="15">
        <f>VLOOKUP(B42,[1]brokers!$B$8:$R$58,17,0)</f>
        <v>0</v>
      </c>
      <c r="K42" s="22">
        <f>VLOOKUP(B42,[1]brokers!$B$8:$T$58,19,0)</f>
        <v>976770</v>
      </c>
      <c r="L42" s="22">
        <v>450738435.79000002</v>
      </c>
      <c r="M42" s="26">
        <f>L42/$L$67</f>
        <v>3.3687005890252491E-4</v>
      </c>
      <c r="P42" s="19"/>
    </row>
    <row r="43" spans="1:16" x14ac:dyDescent="0.25">
      <c r="A43" s="25">
        <f t="shared" si="0"/>
        <v>28</v>
      </c>
      <c r="B43" s="11" t="s">
        <v>42</v>
      </c>
      <c r="C43" s="12" t="s">
        <v>43</v>
      </c>
      <c r="D43" s="13" t="s">
        <v>14</v>
      </c>
      <c r="E43" s="14"/>
      <c r="F43" s="14"/>
      <c r="G43" s="37">
        <f>VLOOKUP(B43,[1]brokers!$B$8:$H$58,7,0)</f>
        <v>0</v>
      </c>
      <c r="H43" s="15">
        <f>VLOOKUP(B43,[1]brokers!$B$8:$M$58,12,0)</f>
        <v>99858800</v>
      </c>
      <c r="I43" s="15">
        <v>0</v>
      </c>
      <c r="J43" s="15">
        <f>VLOOKUP(B43,[1]brokers!$B$8:$R$58,17,0)</f>
        <v>0</v>
      </c>
      <c r="K43" s="22">
        <f>VLOOKUP(B43,[1]brokers!$B$8:$T$58,19,0)</f>
        <v>99858800</v>
      </c>
      <c r="L43" s="22">
        <v>364561386</v>
      </c>
      <c r="M43" s="26">
        <f>L43/$L$67</f>
        <v>2.7246359711960189E-4</v>
      </c>
      <c r="P43" s="19"/>
    </row>
    <row r="44" spans="1:16" x14ac:dyDescent="0.25">
      <c r="A44" s="25">
        <f t="shared" si="0"/>
        <v>29</v>
      </c>
      <c r="B44" s="11" t="s">
        <v>84</v>
      </c>
      <c r="C44" s="12" t="s">
        <v>85</v>
      </c>
      <c r="D44" s="13" t="s">
        <v>14</v>
      </c>
      <c r="E44" s="14"/>
      <c r="F44" s="14"/>
      <c r="G44" s="37">
        <f>VLOOKUP(B44,[1]brokers!$B$8:$H$58,7,0)</f>
        <v>0</v>
      </c>
      <c r="H44" s="15">
        <f>VLOOKUP(B44,[1]brokers!$B$8:$M$58,12,0)</f>
        <v>3520780</v>
      </c>
      <c r="I44" s="15">
        <v>0</v>
      </c>
      <c r="J44" s="15">
        <f>VLOOKUP(B44,[1]brokers!$B$8:$R$58,17,0)</f>
        <v>0</v>
      </c>
      <c r="K44" s="22">
        <f>VLOOKUP(B44,[1]brokers!$B$8:$T$58,19,0)</f>
        <v>3520780</v>
      </c>
      <c r="L44" s="22">
        <v>315681430.88</v>
      </c>
      <c r="M44" s="26">
        <f>L44/$L$67</f>
        <v>2.3593200351017916E-4</v>
      </c>
      <c r="P44" s="19"/>
    </row>
    <row r="45" spans="1:16" x14ac:dyDescent="0.25">
      <c r="A45" s="25">
        <f t="shared" si="0"/>
        <v>30</v>
      </c>
      <c r="B45" s="11" t="s">
        <v>57</v>
      </c>
      <c r="C45" s="12" t="s">
        <v>58</v>
      </c>
      <c r="D45" s="13" t="s">
        <v>14</v>
      </c>
      <c r="E45" s="14"/>
      <c r="F45" s="14"/>
      <c r="G45" s="37">
        <f>VLOOKUP(B45,[1]brokers!$B$8:$H$58,7,0)</f>
        <v>0</v>
      </c>
      <c r="H45" s="15">
        <f>VLOOKUP(B45,[1]brokers!$B$8:$M$58,12,0)</f>
        <v>4539217.88</v>
      </c>
      <c r="I45" s="15">
        <v>0</v>
      </c>
      <c r="J45" s="15">
        <f>VLOOKUP(B45,[1]brokers!$B$8:$R$58,17,0)</f>
        <v>0</v>
      </c>
      <c r="K45" s="22">
        <f>VLOOKUP(B45,[1]brokers!$B$8:$T$58,19,0)</f>
        <v>4539217.88</v>
      </c>
      <c r="L45" s="22">
        <v>277499759.96000004</v>
      </c>
      <c r="M45" s="26">
        <f>L45/$L$67</f>
        <v>2.0739602629919694E-4</v>
      </c>
      <c r="P45" s="19"/>
    </row>
    <row r="46" spans="1:16" x14ac:dyDescent="0.25">
      <c r="A46" s="25">
        <f t="shared" si="0"/>
        <v>31</v>
      </c>
      <c r="B46" s="11" t="s">
        <v>82</v>
      </c>
      <c r="C46" s="12" t="s">
        <v>83</v>
      </c>
      <c r="D46" s="13" t="s">
        <v>14</v>
      </c>
      <c r="E46" s="13" t="s">
        <v>14</v>
      </c>
      <c r="F46" s="13" t="s">
        <v>14</v>
      </c>
      <c r="G46" s="37">
        <f>VLOOKUP(B46,[1]brokers!$B$8:$H$58,7,0)</f>
        <v>0</v>
      </c>
      <c r="H46" s="15">
        <f>VLOOKUP(B46,[1]brokers!$B$8:$M$58,12,0)</f>
        <v>13253363.460000001</v>
      </c>
      <c r="I46" s="15">
        <v>0</v>
      </c>
      <c r="J46" s="15">
        <f>VLOOKUP(B46,[1]brokers!$B$8:$R$58,17,0)</f>
        <v>0</v>
      </c>
      <c r="K46" s="22">
        <f>VLOOKUP(B46,[1]brokers!$B$8:$T$58,19,0)</f>
        <v>13253363.460000001</v>
      </c>
      <c r="L46" s="22">
        <v>270920983.94</v>
      </c>
      <c r="M46" s="26">
        <f>L46/$L$67</f>
        <v>2.0247922203004323E-4</v>
      </c>
      <c r="P46" s="19"/>
    </row>
    <row r="47" spans="1:16" x14ac:dyDescent="0.25">
      <c r="A47" s="25">
        <f t="shared" si="0"/>
        <v>32</v>
      </c>
      <c r="B47" s="11" t="s">
        <v>48</v>
      </c>
      <c r="C47" s="12" t="s">
        <v>49</v>
      </c>
      <c r="D47" s="13" t="s">
        <v>14</v>
      </c>
      <c r="E47" s="14"/>
      <c r="F47" s="14"/>
      <c r="G47" s="37">
        <f>VLOOKUP(B47,[1]brokers!$B$8:$H$58,7,0)</f>
        <v>0</v>
      </c>
      <c r="H47" s="15">
        <f>VLOOKUP(B47,[1]brokers!$B$8:$M$58,12,0)</f>
        <v>5855842</v>
      </c>
      <c r="I47" s="15">
        <v>0</v>
      </c>
      <c r="J47" s="15">
        <f>VLOOKUP(B47,[1]brokers!$B$8:$R$58,17,0)</f>
        <v>0</v>
      </c>
      <c r="K47" s="22">
        <f>VLOOKUP(B47,[1]brokers!$B$8:$T$58,19,0)</f>
        <v>5855842</v>
      </c>
      <c r="L47" s="22">
        <v>259265920.63000003</v>
      </c>
      <c r="M47" s="26">
        <f>L47/$L$67</f>
        <v>1.9376853407446451E-4</v>
      </c>
      <c r="P47" s="19"/>
    </row>
    <row r="48" spans="1:16" x14ac:dyDescent="0.25">
      <c r="A48" s="25">
        <f t="shared" si="0"/>
        <v>33</v>
      </c>
      <c r="B48" s="11" t="s">
        <v>61</v>
      </c>
      <c r="C48" s="12" t="s">
        <v>62</v>
      </c>
      <c r="D48" s="13" t="s">
        <v>14</v>
      </c>
      <c r="E48" s="14"/>
      <c r="F48" s="14"/>
      <c r="G48" s="37">
        <f>VLOOKUP(B48,[1]brokers!$B$8:$H$58,7,0)</f>
        <v>0</v>
      </c>
      <c r="H48" s="15">
        <f>VLOOKUP(B48,[1]brokers!$B$8:$M$58,12,0)</f>
        <v>3698670.6799999997</v>
      </c>
      <c r="I48" s="15">
        <v>0</v>
      </c>
      <c r="J48" s="15">
        <f>VLOOKUP(B48,[1]brokers!$B$8:$R$58,17,0)</f>
        <v>0</v>
      </c>
      <c r="K48" s="22">
        <f>VLOOKUP(B48,[1]brokers!$B$8:$T$58,19,0)</f>
        <v>3698670.6799999997</v>
      </c>
      <c r="L48" s="22">
        <v>230834682.37</v>
      </c>
      <c r="M48" s="26">
        <f>L48/$L$67</f>
        <v>1.7251977393593448E-4</v>
      </c>
      <c r="P48" s="19"/>
    </row>
    <row r="49" spans="1:16" x14ac:dyDescent="0.25">
      <c r="A49" s="25">
        <f t="shared" si="0"/>
        <v>34</v>
      </c>
      <c r="B49" s="11" t="s">
        <v>77</v>
      </c>
      <c r="C49" s="12" t="s">
        <v>78</v>
      </c>
      <c r="D49" s="13" t="s">
        <v>14</v>
      </c>
      <c r="E49" s="14"/>
      <c r="F49" s="14"/>
      <c r="G49" s="37">
        <f>VLOOKUP(B49,[1]brokers!$B$8:$H$58,7,0)</f>
        <v>0</v>
      </c>
      <c r="H49" s="15">
        <f>VLOOKUP(B49,[1]brokers!$B$8:$M$58,12,0)</f>
        <v>11762500</v>
      </c>
      <c r="I49" s="15">
        <v>0</v>
      </c>
      <c r="J49" s="15">
        <f>VLOOKUP(B49,[1]brokers!$B$8:$R$58,17,0)</f>
        <v>0</v>
      </c>
      <c r="K49" s="22">
        <f>VLOOKUP(B49,[1]brokers!$B$8:$T$58,19,0)</f>
        <v>11762500</v>
      </c>
      <c r="L49" s="22">
        <v>219918097.90000001</v>
      </c>
      <c r="M49" s="26">
        <f>L49/$L$67</f>
        <v>1.643610056538867E-4</v>
      </c>
      <c r="P49" s="19"/>
    </row>
    <row r="50" spans="1:16" x14ac:dyDescent="0.25">
      <c r="A50" s="25">
        <f t="shared" si="0"/>
        <v>35</v>
      </c>
      <c r="B50" s="11" t="s">
        <v>40</v>
      </c>
      <c r="C50" s="12" t="s">
        <v>112</v>
      </c>
      <c r="D50" s="13" t="s">
        <v>14</v>
      </c>
      <c r="E50" s="14"/>
      <c r="F50" s="14"/>
      <c r="G50" s="37">
        <f>VLOOKUP(B50,[1]brokers!$B$8:$H$58,7,0)</f>
        <v>0</v>
      </c>
      <c r="H50" s="15">
        <f>VLOOKUP(B50,[1]brokers!$B$8:$M$58,12,0)</f>
        <v>5065700.5999999996</v>
      </c>
      <c r="I50" s="15">
        <v>0</v>
      </c>
      <c r="J50" s="15">
        <f>VLOOKUP(B50,[1]brokers!$B$8:$R$58,17,0)</f>
        <v>0</v>
      </c>
      <c r="K50" s="22">
        <f>VLOOKUP(B50,[1]brokers!$B$8:$T$58,19,0)</f>
        <v>5065700.5999999996</v>
      </c>
      <c r="L50" s="22">
        <v>213315016.38</v>
      </c>
      <c r="M50" s="26">
        <f>L50/$L$67</f>
        <v>1.5942603609292181E-4</v>
      </c>
      <c r="P50" s="19"/>
    </row>
    <row r="51" spans="1:16" x14ac:dyDescent="0.25">
      <c r="A51" s="25">
        <f t="shared" si="0"/>
        <v>36</v>
      </c>
      <c r="B51" s="11" t="s">
        <v>63</v>
      </c>
      <c r="C51" s="12" t="s">
        <v>64</v>
      </c>
      <c r="D51" s="13" t="s">
        <v>14</v>
      </c>
      <c r="E51" s="14"/>
      <c r="F51" s="14"/>
      <c r="G51" s="37">
        <f>VLOOKUP(B51,[1]brokers!$B$8:$H$58,7,0)</f>
        <v>0</v>
      </c>
      <c r="H51" s="15">
        <f>VLOOKUP(B51,[1]brokers!$B$8:$M$58,12,0)</f>
        <v>2860036</v>
      </c>
      <c r="I51" s="15">
        <v>0</v>
      </c>
      <c r="J51" s="15">
        <f>VLOOKUP(B51,[1]brokers!$B$8:$R$58,17,0)</f>
        <v>0</v>
      </c>
      <c r="K51" s="22">
        <f>VLOOKUP(B51,[1]brokers!$B$8:$T$58,19,0)</f>
        <v>2860036</v>
      </c>
      <c r="L51" s="22">
        <v>183720465.92000002</v>
      </c>
      <c r="M51" s="26">
        <f>L51/$L$67</f>
        <v>1.3730784699466893E-4</v>
      </c>
      <c r="P51" s="19"/>
    </row>
    <row r="52" spans="1:16" x14ac:dyDescent="0.25">
      <c r="A52" s="25">
        <f t="shared" si="0"/>
        <v>37</v>
      </c>
      <c r="B52" s="11" t="s">
        <v>59</v>
      </c>
      <c r="C52" s="12" t="s">
        <v>60</v>
      </c>
      <c r="D52" s="13" t="s">
        <v>14</v>
      </c>
      <c r="E52" s="14"/>
      <c r="F52" s="14"/>
      <c r="G52" s="37">
        <f>VLOOKUP(B52,[1]brokers!$B$8:$H$58,7,0)</f>
        <v>0</v>
      </c>
      <c r="H52" s="15">
        <f>VLOOKUP(B52,[1]brokers!$B$8:$M$58,12,0)</f>
        <v>7368952</v>
      </c>
      <c r="I52" s="15">
        <v>0</v>
      </c>
      <c r="J52" s="15">
        <f>VLOOKUP(B52,[1]brokers!$B$8:$R$58,17,0)</f>
        <v>0</v>
      </c>
      <c r="K52" s="22">
        <f>VLOOKUP(B52,[1]brokers!$B$8:$T$58,19,0)</f>
        <v>7368952</v>
      </c>
      <c r="L52" s="22">
        <v>84360887.75999999</v>
      </c>
      <c r="M52" s="26">
        <f>L52/$L$67</f>
        <v>6.3049110020918658E-5</v>
      </c>
      <c r="P52" s="19"/>
    </row>
    <row r="53" spans="1:16" x14ac:dyDescent="0.25">
      <c r="A53" s="25">
        <f t="shared" si="0"/>
        <v>38</v>
      </c>
      <c r="B53" s="11" t="s">
        <v>65</v>
      </c>
      <c r="C53" s="12" t="s">
        <v>66</v>
      </c>
      <c r="D53" s="13" t="s">
        <v>14</v>
      </c>
      <c r="E53" s="14"/>
      <c r="F53" s="14"/>
      <c r="G53" s="37">
        <f>VLOOKUP(B53,[1]brokers!$B$8:$H$58,7,0)</f>
        <v>0</v>
      </c>
      <c r="H53" s="15">
        <f>VLOOKUP(B53,[1]brokers!$B$8:$M$58,12,0)</f>
        <v>0</v>
      </c>
      <c r="I53" s="15">
        <v>0</v>
      </c>
      <c r="J53" s="15">
        <f>VLOOKUP(B53,[1]brokers!$B$8:$R$58,17,0)</f>
        <v>0</v>
      </c>
      <c r="K53" s="22">
        <f>VLOOKUP(B53,[1]brokers!$B$8:$T$58,19,0)</f>
        <v>0</v>
      </c>
      <c r="L53" s="22">
        <v>70915664.700000003</v>
      </c>
      <c r="M53" s="26">
        <f>L53/$L$67</f>
        <v>5.300050372391764E-5</v>
      </c>
      <c r="P53" s="19"/>
    </row>
    <row r="54" spans="1:16" x14ac:dyDescent="0.25">
      <c r="A54" s="25">
        <f t="shared" si="0"/>
        <v>39</v>
      </c>
      <c r="B54" s="11" t="s">
        <v>34</v>
      </c>
      <c r="C54" s="12" t="s">
        <v>35</v>
      </c>
      <c r="D54" s="13" t="s">
        <v>14</v>
      </c>
      <c r="E54" s="13" t="s">
        <v>14</v>
      </c>
      <c r="F54" s="13" t="s">
        <v>14</v>
      </c>
      <c r="G54" s="37">
        <f>VLOOKUP(B54,[1]brokers!$B$8:$H$58,7,0)</f>
        <v>0</v>
      </c>
      <c r="H54" s="15">
        <f>VLOOKUP(B54,[1]brokers!$B$8:$M$58,12,0)</f>
        <v>899075.36</v>
      </c>
      <c r="I54" s="15">
        <v>0</v>
      </c>
      <c r="J54" s="15">
        <f>VLOOKUP(B54,[1]brokers!$B$8:$R$58,17,0)</f>
        <v>0</v>
      </c>
      <c r="K54" s="22">
        <f>VLOOKUP(B54,[1]brokers!$B$8:$T$58,19,0)</f>
        <v>899075.36</v>
      </c>
      <c r="L54" s="22">
        <v>59066315.939999998</v>
      </c>
      <c r="M54" s="26">
        <f>L54/$L$67</f>
        <v>4.4144611929951572E-5</v>
      </c>
      <c r="P54" s="19"/>
    </row>
    <row r="55" spans="1:16" s="17" customFormat="1" x14ac:dyDescent="0.25">
      <c r="A55" s="25">
        <f t="shared" si="0"/>
        <v>40</v>
      </c>
      <c r="B55" s="11" t="s">
        <v>108</v>
      </c>
      <c r="C55" s="12" t="s">
        <v>120</v>
      </c>
      <c r="D55" s="13" t="s">
        <v>14</v>
      </c>
      <c r="E55" s="14"/>
      <c r="F55" s="14"/>
      <c r="G55" s="37">
        <f>VLOOKUP(B55,[1]brokers!$B$8:$H$58,7,0)</f>
        <v>0</v>
      </c>
      <c r="H55" s="15">
        <f>VLOOKUP(B55,[1]brokers!$B$8:$M$58,12,0)</f>
        <v>12960.5</v>
      </c>
      <c r="I55" s="15"/>
      <c r="J55" s="15">
        <f>VLOOKUP(B55,[1]brokers!$B$8:$R$58,17,0)</f>
        <v>0</v>
      </c>
      <c r="K55" s="22">
        <f>VLOOKUP(B55,[1]brokers!$B$8:$T$58,19,0)</f>
        <v>12960.5</v>
      </c>
      <c r="L55" s="22">
        <v>50296941.269999996</v>
      </c>
      <c r="M55" s="26">
        <f>L55/$L$67</f>
        <v>3.7590611811360509E-5</v>
      </c>
      <c r="N55" s="16"/>
      <c r="P55" s="19"/>
    </row>
    <row r="56" spans="1:16" x14ac:dyDescent="0.25">
      <c r="A56" s="25">
        <f t="shared" si="0"/>
        <v>41</v>
      </c>
      <c r="B56" s="11" t="s">
        <v>96</v>
      </c>
      <c r="C56" s="12" t="s">
        <v>97</v>
      </c>
      <c r="D56" s="13" t="s">
        <v>14</v>
      </c>
      <c r="E56" s="14"/>
      <c r="F56" s="14"/>
      <c r="G56" s="37">
        <f>VLOOKUP(B56,[1]brokers!$B$8:$H$58,7,0)</f>
        <v>0</v>
      </c>
      <c r="H56" s="15">
        <f>VLOOKUP(B56,[1]brokers!$B$8:$M$58,12,0)</f>
        <v>5064988.6899999995</v>
      </c>
      <c r="I56" s="15">
        <v>0</v>
      </c>
      <c r="J56" s="15">
        <f>VLOOKUP(B56,[1]brokers!$B$8:$R$58,17,0)</f>
        <v>0</v>
      </c>
      <c r="K56" s="22">
        <f>VLOOKUP(B56,[1]brokers!$B$8:$T$58,19,0)</f>
        <v>5064988.6899999995</v>
      </c>
      <c r="L56" s="22">
        <v>44713617.469999999</v>
      </c>
      <c r="M56" s="26">
        <f>L56/$L$67</f>
        <v>3.3417782365206591E-5</v>
      </c>
      <c r="P56" s="19"/>
    </row>
    <row r="57" spans="1:16" x14ac:dyDescent="0.25">
      <c r="A57" s="25">
        <f t="shared" si="0"/>
        <v>42</v>
      </c>
      <c r="B57" s="11" t="s">
        <v>67</v>
      </c>
      <c r="C57" s="12" t="s">
        <v>68</v>
      </c>
      <c r="D57" s="13" t="s">
        <v>14</v>
      </c>
      <c r="E57" s="14"/>
      <c r="F57" s="14"/>
      <c r="G57" s="37">
        <f>VLOOKUP(B57,[1]brokers!$B$8:$H$58,7,0)</f>
        <v>0</v>
      </c>
      <c r="H57" s="15">
        <f>VLOOKUP(B57,[1]brokers!$B$8:$M$58,12,0)</f>
        <v>226000</v>
      </c>
      <c r="I57" s="15">
        <v>0</v>
      </c>
      <c r="J57" s="15">
        <f>VLOOKUP(B57,[1]brokers!$B$8:$R$58,17,0)</f>
        <v>0</v>
      </c>
      <c r="K57" s="22">
        <f>VLOOKUP(B57,[1]brokers!$B$8:$T$58,19,0)</f>
        <v>226000</v>
      </c>
      <c r="L57" s="22">
        <v>41400273.779999994</v>
      </c>
      <c r="M57" s="26">
        <f>L57/$L$67</f>
        <v>3.0941476385091254E-5</v>
      </c>
      <c r="P57" s="19"/>
    </row>
    <row r="58" spans="1:16" x14ac:dyDescent="0.25">
      <c r="A58" s="25">
        <f t="shared" si="0"/>
        <v>43</v>
      </c>
      <c r="B58" s="11" t="s">
        <v>44</v>
      </c>
      <c r="C58" s="12" t="s">
        <v>45</v>
      </c>
      <c r="D58" s="13" t="s">
        <v>14</v>
      </c>
      <c r="E58" s="14"/>
      <c r="F58" s="14"/>
      <c r="G58" s="37">
        <f>VLOOKUP(B58,[1]brokers!$B$8:$H$58,7,0)</f>
        <v>0</v>
      </c>
      <c r="H58" s="15">
        <f>VLOOKUP(B58,[1]brokers!$B$8:$M$58,12,0)</f>
        <v>0</v>
      </c>
      <c r="I58" s="15">
        <v>0</v>
      </c>
      <c r="J58" s="15">
        <f>VLOOKUP(B58,[1]brokers!$B$8:$R$58,17,0)</f>
        <v>0</v>
      </c>
      <c r="K58" s="22">
        <f>VLOOKUP(B58,[1]brokers!$B$8:$T$58,19,0)</f>
        <v>0</v>
      </c>
      <c r="L58" s="22">
        <v>36077420.219999999</v>
      </c>
      <c r="M58" s="26">
        <f>L58/$L$67</f>
        <v>2.6963315549652477E-5</v>
      </c>
      <c r="P58" s="19"/>
    </row>
    <row r="59" spans="1:16" x14ac:dyDescent="0.25">
      <c r="A59" s="25">
        <v>44</v>
      </c>
      <c r="B59" s="11" t="s">
        <v>75</v>
      </c>
      <c r="C59" s="12" t="s">
        <v>76</v>
      </c>
      <c r="D59" s="13" t="s">
        <v>14</v>
      </c>
      <c r="E59" s="14"/>
      <c r="F59" s="14"/>
      <c r="G59" s="37">
        <f>VLOOKUP(B59,[1]brokers!$B$8:$H$58,7,0)</f>
        <v>0</v>
      </c>
      <c r="H59" s="15">
        <f>VLOOKUP(B59,[1]brokers!$B$8:$M$58,12,0)</f>
        <v>0</v>
      </c>
      <c r="I59" s="15">
        <v>0</v>
      </c>
      <c r="J59" s="15">
        <f>VLOOKUP(B59,[1]brokers!$B$8:$R$58,17,0)</f>
        <v>0</v>
      </c>
      <c r="K59" s="22">
        <f>VLOOKUP(B59,[1]brokers!$B$8:$T$58,19,0)</f>
        <v>0</v>
      </c>
      <c r="L59" s="22">
        <v>26705733.670000002</v>
      </c>
      <c r="M59" s="26">
        <f>L59/$L$67</f>
        <v>1.9959163364181056E-5</v>
      </c>
      <c r="P59" s="19"/>
    </row>
    <row r="60" spans="1:16" x14ac:dyDescent="0.25">
      <c r="A60" s="25">
        <v>45</v>
      </c>
      <c r="B60" s="11" t="s">
        <v>107</v>
      </c>
      <c r="C60" s="12" t="s">
        <v>70</v>
      </c>
      <c r="D60" s="13" t="s">
        <v>14</v>
      </c>
      <c r="E60" s="14"/>
      <c r="F60" s="14"/>
      <c r="G60" s="37">
        <f>VLOOKUP(B60,[1]brokers!$B$8:$H$58,7,0)</f>
        <v>0</v>
      </c>
      <c r="H60" s="15">
        <f>VLOOKUP(B60,[1]brokers!$B$8:$M$58,12,0)</f>
        <v>0</v>
      </c>
      <c r="I60" s="15"/>
      <c r="J60" s="15">
        <f>VLOOKUP(B60,[1]brokers!$B$8:$R$58,17,0)</f>
        <v>0</v>
      </c>
      <c r="K60" s="22">
        <f>VLOOKUP(B60,[1]brokers!$B$8:$T$58,19,0)</f>
        <v>0</v>
      </c>
      <c r="L60" s="22">
        <v>155800</v>
      </c>
      <c r="M60" s="26">
        <f>L60/$L$67</f>
        <v>1.1644082467701058E-7</v>
      </c>
      <c r="P60" s="19"/>
    </row>
    <row r="61" spans="1:16" x14ac:dyDescent="0.25">
      <c r="A61" s="25">
        <v>46</v>
      </c>
      <c r="B61" s="11" t="s">
        <v>91</v>
      </c>
      <c r="C61" s="12" t="s">
        <v>90</v>
      </c>
      <c r="D61" s="13" t="s">
        <v>14</v>
      </c>
      <c r="E61" s="14"/>
      <c r="F61" s="14"/>
      <c r="G61" s="37">
        <f>VLOOKUP(B61,[1]brokers!$B$8:$H$58,7,0)</f>
        <v>0</v>
      </c>
      <c r="H61" s="15">
        <f>VLOOKUP(B61,[1]brokers!$B$8:$M$58,12,0)</f>
        <v>0</v>
      </c>
      <c r="I61" s="15">
        <v>0</v>
      </c>
      <c r="J61" s="15">
        <f>VLOOKUP(B61,[1]brokers!$B$8:$R$58,17,0)</f>
        <v>0</v>
      </c>
      <c r="K61" s="22">
        <f>VLOOKUP(B61,[1]brokers!$B$8:$T$58,19,0)</f>
        <v>0</v>
      </c>
      <c r="L61" s="22">
        <v>0</v>
      </c>
      <c r="M61" s="26">
        <f>L61/$L$67</f>
        <v>0</v>
      </c>
      <c r="P61" s="19"/>
    </row>
    <row r="62" spans="1:16" x14ac:dyDescent="0.25">
      <c r="A62" s="25">
        <v>47</v>
      </c>
      <c r="B62" s="11" t="s">
        <v>54</v>
      </c>
      <c r="C62" s="12" t="s">
        <v>55</v>
      </c>
      <c r="D62" s="13" t="s">
        <v>14</v>
      </c>
      <c r="E62" s="13" t="s">
        <v>14</v>
      </c>
      <c r="F62" s="13" t="s">
        <v>14</v>
      </c>
      <c r="G62" s="37">
        <f>VLOOKUP(B62,[1]brokers!$B$8:$H$58,7,0)</f>
        <v>0</v>
      </c>
      <c r="H62" s="15">
        <f>VLOOKUP(B62,[1]brokers!$B$8:$M$58,12,0)</f>
        <v>0</v>
      </c>
      <c r="I62" s="15">
        <v>0</v>
      </c>
      <c r="J62" s="15">
        <f>VLOOKUP(B62,[1]brokers!$B$8:$R$58,17,0)</f>
        <v>0</v>
      </c>
      <c r="K62" s="22">
        <f>VLOOKUP(B62,[1]brokers!$B$8:$T$58,19,0)</f>
        <v>0</v>
      </c>
      <c r="L62" s="22">
        <v>0</v>
      </c>
      <c r="M62" s="26">
        <f>L62/$L$67</f>
        <v>0</v>
      </c>
      <c r="P62" s="19"/>
    </row>
    <row r="63" spans="1:16" x14ac:dyDescent="0.25">
      <c r="A63" s="25">
        <v>48</v>
      </c>
      <c r="B63" s="11" t="s">
        <v>56</v>
      </c>
      <c r="C63" s="12" t="s">
        <v>119</v>
      </c>
      <c r="D63" s="13" t="s">
        <v>14</v>
      </c>
      <c r="E63" s="14"/>
      <c r="F63" s="14"/>
      <c r="G63" s="37">
        <f>VLOOKUP(B63,[1]brokers!$B$8:$H$58,7,0)</f>
        <v>0</v>
      </c>
      <c r="H63" s="15">
        <f>VLOOKUP(B63,[1]brokers!$B$8:$M$58,12,0)</f>
        <v>0</v>
      </c>
      <c r="I63" s="15">
        <v>0</v>
      </c>
      <c r="J63" s="15">
        <f>VLOOKUP(B63,[1]brokers!$B$8:$R$58,17,0)</f>
        <v>0</v>
      </c>
      <c r="K63" s="22">
        <f>VLOOKUP(B63,[1]brokers!$B$8:$T$58,19,0)</f>
        <v>0</v>
      </c>
      <c r="L63" s="22">
        <v>0</v>
      </c>
      <c r="M63" s="26">
        <f>L63/$L$67</f>
        <v>0</v>
      </c>
      <c r="P63" s="19"/>
    </row>
    <row r="64" spans="1:16" x14ac:dyDescent="0.25">
      <c r="A64" s="25">
        <v>49</v>
      </c>
      <c r="B64" s="11" t="s">
        <v>93</v>
      </c>
      <c r="C64" s="12" t="s">
        <v>100</v>
      </c>
      <c r="D64" s="13" t="s">
        <v>14</v>
      </c>
      <c r="E64" s="14"/>
      <c r="F64" s="14"/>
      <c r="G64" s="37">
        <f>VLOOKUP(B64,[1]brokers!$B$8:$H$58,7,0)</f>
        <v>0</v>
      </c>
      <c r="H64" s="15">
        <f>VLOOKUP(B64,[1]brokers!$B$8:$M$58,12,0)</f>
        <v>0</v>
      </c>
      <c r="I64" s="15">
        <v>0</v>
      </c>
      <c r="J64" s="15">
        <f>VLOOKUP(B64,[1]brokers!$B$8:$R$58,17,0)</f>
        <v>0</v>
      </c>
      <c r="K64" s="22">
        <f>VLOOKUP(B64,[1]brokers!$B$8:$T$58,19,0)</f>
        <v>0</v>
      </c>
      <c r="L64" s="22">
        <v>0</v>
      </c>
      <c r="M64" s="26">
        <f>L64/$L$67</f>
        <v>0</v>
      </c>
      <c r="P64" s="19"/>
    </row>
    <row r="65" spans="1:16" x14ac:dyDescent="0.25">
      <c r="A65" s="25">
        <v>50</v>
      </c>
      <c r="B65" s="11" t="s">
        <v>117</v>
      </c>
      <c r="C65" s="12" t="s">
        <v>116</v>
      </c>
      <c r="D65" s="13" t="s">
        <v>14</v>
      </c>
      <c r="E65" s="13"/>
      <c r="F65" s="14"/>
      <c r="G65" s="37">
        <f>VLOOKUP(B65,[1]brokers!$B$8:$H$58,7,0)</f>
        <v>0</v>
      </c>
      <c r="H65" s="15">
        <f>VLOOKUP(B65,[1]brokers!$B$8:$M$58,12,0)</f>
        <v>0</v>
      </c>
      <c r="I65" s="15">
        <v>0</v>
      </c>
      <c r="J65" s="15">
        <f>VLOOKUP(B65,[1]brokers!$B$8:$R$58,17,0)</f>
        <v>0</v>
      </c>
      <c r="K65" s="22">
        <f>VLOOKUP(B65,[1]brokers!$B$8:$T$58,19,0)</f>
        <v>0</v>
      </c>
      <c r="L65" s="22">
        <v>0</v>
      </c>
      <c r="M65" s="26">
        <f>L65/$L$67</f>
        <v>0</v>
      </c>
      <c r="P65" s="19"/>
    </row>
    <row r="66" spans="1:16" ht="13.5" customHeight="1" x14ac:dyDescent="0.25">
      <c r="A66" s="25">
        <v>51</v>
      </c>
      <c r="B66" s="11" t="s">
        <v>113</v>
      </c>
      <c r="C66" s="12" t="s">
        <v>114</v>
      </c>
      <c r="D66" s="13" t="s">
        <v>14</v>
      </c>
      <c r="E66" s="14"/>
      <c r="F66" s="14"/>
      <c r="G66" s="37">
        <f>VLOOKUP(B66,[1]brokers!$B$8:$H$58,7,0)</f>
        <v>0</v>
      </c>
      <c r="H66" s="15">
        <f>VLOOKUP(B66,[1]brokers!$B$8:$M$58,12,0)</f>
        <v>0</v>
      </c>
      <c r="I66" s="15"/>
      <c r="J66" s="15">
        <f>VLOOKUP(B66,[1]brokers!$B$8:$R$58,17,0)</f>
        <v>0</v>
      </c>
      <c r="K66" s="22">
        <f>VLOOKUP(B66,[1]brokers!$B$8:$T$58,19,0)</f>
        <v>0</v>
      </c>
      <c r="L66" s="22">
        <v>0</v>
      </c>
      <c r="M66" s="26">
        <f>L66/$L$67</f>
        <v>0</v>
      </c>
      <c r="P66" s="19"/>
    </row>
    <row r="67" spans="1:16" ht="16.5" customHeight="1" thickBot="1" x14ac:dyDescent="0.3">
      <c r="A67" s="64" t="s">
        <v>6</v>
      </c>
      <c r="B67" s="65"/>
      <c r="C67" s="66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8">
        <v>12000000000</v>
      </c>
      <c r="H67" s="31">
        <v>17551400186.18</v>
      </c>
      <c r="I67" s="28">
        <f>SUM(I16:I66)</f>
        <v>0</v>
      </c>
      <c r="J67" s="31">
        <v>10576408880</v>
      </c>
      <c r="K67" s="34">
        <v>40127809066.18</v>
      </c>
      <c r="L67" s="28">
        <v>1338018692603.4395</v>
      </c>
      <c r="M67" s="29">
        <f>SUM(M16:M66)</f>
        <v>1.0000000000000004</v>
      </c>
      <c r="N67" s="18"/>
    </row>
    <row r="68" spans="1:16" x14ac:dyDescent="0.25">
      <c r="H68" s="2" t="s">
        <v>111</v>
      </c>
      <c r="K68" s="20"/>
      <c r="M68" s="19"/>
      <c r="N68" s="18"/>
    </row>
    <row r="69" spans="1:16" ht="27.6" customHeight="1" x14ac:dyDescent="0.25">
      <c r="B69" s="58" t="s">
        <v>88</v>
      </c>
      <c r="C69" s="58"/>
      <c r="D69" s="58"/>
      <c r="E69" s="58"/>
      <c r="F69" s="58"/>
      <c r="G69" s="39" t="s">
        <v>111</v>
      </c>
      <c r="I69" s="21"/>
      <c r="J69" s="21"/>
      <c r="K69" s="19"/>
      <c r="N69" s="18"/>
    </row>
    <row r="70" spans="1:16" ht="27.6" customHeight="1" x14ac:dyDescent="0.25">
      <c r="C70" s="59"/>
      <c r="D70" s="59"/>
      <c r="E70" s="59"/>
      <c r="F70" s="59"/>
      <c r="G70" s="36"/>
      <c r="K70" s="19"/>
      <c r="L70" s="19"/>
      <c r="N70" s="18"/>
    </row>
    <row r="71" spans="1:16" x14ac:dyDescent="0.25">
      <c r="H71" s="30"/>
      <c r="J71" s="1"/>
      <c r="K71" s="4"/>
      <c r="M71" s="18"/>
      <c r="N71" s="1"/>
    </row>
    <row r="72" spans="1:16" x14ac:dyDescent="0.25">
      <c r="L72" s="4"/>
      <c r="N72" s="18"/>
    </row>
    <row r="74" spans="1:16" x14ac:dyDescent="0.25">
      <c r="L74" s="32"/>
    </row>
    <row r="75" spans="1:16" x14ac:dyDescent="0.25">
      <c r="L75" s="32"/>
    </row>
    <row r="76" spans="1:16" x14ac:dyDescent="0.25">
      <c r="L76" s="32" t="s">
        <v>111</v>
      </c>
    </row>
    <row r="77" spans="1:16" x14ac:dyDescent="0.25">
      <c r="L77" s="33"/>
    </row>
    <row r="125" spans="11:11" x14ac:dyDescent="0.25">
      <c r="K125" s="19"/>
    </row>
  </sheetData>
  <autoFilter ref="A15:N67" xr:uid="{00000000-0009-0000-0000-000000000000}"/>
  <sortState xmlns:xlrd2="http://schemas.microsoft.com/office/spreadsheetml/2017/richdata2" ref="B16:M66">
    <sortCondition descending="1" ref="M16:M66"/>
  </sortState>
  <mergeCells count="15">
    <mergeCell ref="B69:F69"/>
    <mergeCell ref="C70:F70"/>
    <mergeCell ref="K14:K15"/>
    <mergeCell ref="H14:J14"/>
    <mergeCell ref="A67:C67"/>
    <mergeCell ref="L14:L15"/>
    <mergeCell ref="M14:M15"/>
    <mergeCell ref="D9:J9"/>
    <mergeCell ref="K11:M11"/>
    <mergeCell ref="A12:A15"/>
    <mergeCell ref="B12:B15"/>
    <mergeCell ref="C12:C15"/>
    <mergeCell ref="D12:F14"/>
    <mergeCell ref="L12:M13"/>
    <mergeCell ref="G12:K13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2023-05-11T08:02:14Z</cp:lastPrinted>
  <dcterms:created xsi:type="dcterms:W3CDTF">2017-06-09T07:51:20Z</dcterms:created>
  <dcterms:modified xsi:type="dcterms:W3CDTF">2023-12-13T08:58:09Z</dcterms:modified>
</cp:coreProperties>
</file>