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embers\Арилжааны тайлан\2023\"/>
    </mc:Choice>
  </mc:AlternateContent>
  <xr:revisionPtr revIDLastSave="0" documentId="13_ncr:1_{F6D25160-1C11-4A5A-8D1A-6839E1E0F2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Sheet1!$A$15:$P$67</definedName>
    <definedName name="_xlnm.Print_Area" localSheetId="0">Sheet1!$A$1:$O$69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" i="1" l="1"/>
  <c r="M18" i="1"/>
  <c r="M20" i="1"/>
  <c r="M19" i="1"/>
  <c r="M23" i="1"/>
  <c r="M24" i="1"/>
  <c r="M26" i="1"/>
  <c r="M25" i="1"/>
  <c r="M22" i="1"/>
  <c r="M27" i="1"/>
  <c r="M28" i="1"/>
  <c r="M29" i="1"/>
  <c r="M30" i="1"/>
  <c r="M31" i="1"/>
  <c r="M21" i="1"/>
  <c r="M33" i="1"/>
  <c r="M32" i="1"/>
  <c r="M34" i="1"/>
  <c r="M35" i="1"/>
  <c r="M36" i="1"/>
  <c r="M38" i="1"/>
  <c r="M37" i="1"/>
  <c r="M39" i="1"/>
  <c r="M41" i="1"/>
  <c r="M40" i="1"/>
  <c r="M43" i="1"/>
  <c r="M46" i="1"/>
  <c r="M42" i="1"/>
  <c r="M45" i="1"/>
  <c r="M47" i="1"/>
  <c r="M44" i="1"/>
  <c r="M48" i="1"/>
  <c r="M49" i="1"/>
  <c r="M50" i="1"/>
  <c r="M51" i="1"/>
  <c r="M52" i="1"/>
  <c r="M54" i="1"/>
  <c r="M53" i="1"/>
  <c r="M57" i="1"/>
  <c r="M58" i="1"/>
  <c r="M56" i="1"/>
  <c r="M59" i="1"/>
  <c r="M55" i="1"/>
  <c r="M60" i="1"/>
  <c r="M61" i="1"/>
  <c r="M62" i="1"/>
  <c r="M63" i="1"/>
  <c r="M64" i="1"/>
  <c r="M65" i="1"/>
  <c r="M66" i="1"/>
  <c r="M16" i="1"/>
  <c r="L17" i="1"/>
  <c r="L18" i="1"/>
  <c r="L20" i="1"/>
  <c r="L19" i="1"/>
  <c r="L23" i="1"/>
  <c r="L24" i="1"/>
  <c r="L26" i="1"/>
  <c r="L25" i="1"/>
  <c r="L22" i="1"/>
  <c r="L27" i="1"/>
  <c r="L28" i="1"/>
  <c r="L29" i="1"/>
  <c r="L30" i="1"/>
  <c r="L31" i="1"/>
  <c r="L21" i="1"/>
  <c r="L33" i="1"/>
  <c r="L32" i="1"/>
  <c r="L34" i="1"/>
  <c r="L35" i="1"/>
  <c r="L36" i="1"/>
  <c r="L38" i="1"/>
  <c r="L37" i="1"/>
  <c r="L39" i="1"/>
  <c r="L41" i="1"/>
  <c r="L40" i="1"/>
  <c r="L43" i="1"/>
  <c r="L46" i="1"/>
  <c r="L42" i="1"/>
  <c r="L45" i="1"/>
  <c r="L47" i="1"/>
  <c r="L44" i="1"/>
  <c r="L48" i="1"/>
  <c r="L49" i="1"/>
  <c r="L50" i="1"/>
  <c r="L51" i="1"/>
  <c r="L52" i="1"/>
  <c r="L54" i="1"/>
  <c r="L53" i="1"/>
  <c r="L57" i="1"/>
  <c r="L58" i="1"/>
  <c r="L56" i="1"/>
  <c r="L59" i="1"/>
  <c r="L55" i="1"/>
  <c r="L60" i="1"/>
  <c r="L61" i="1"/>
  <c r="L62" i="1"/>
  <c r="L63" i="1"/>
  <c r="L64" i="1"/>
  <c r="L65" i="1"/>
  <c r="L66" i="1"/>
  <c r="L16" i="1"/>
  <c r="J17" i="1"/>
  <c r="J18" i="1"/>
  <c r="J20" i="1"/>
  <c r="J19" i="1"/>
  <c r="J23" i="1"/>
  <c r="J24" i="1"/>
  <c r="J26" i="1"/>
  <c r="J25" i="1"/>
  <c r="J22" i="1"/>
  <c r="J27" i="1"/>
  <c r="J28" i="1"/>
  <c r="J29" i="1"/>
  <c r="J30" i="1"/>
  <c r="J31" i="1"/>
  <c r="J21" i="1"/>
  <c r="J33" i="1"/>
  <c r="J32" i="1"/>
  <c r="J34" i="1"/>
  <c r="J35" i="1"/>
  <c r="J36" i="1"/>
  <c r="J38" i="1"/>
  <c r="J37" i="1"/>
  <c r="J39" i="1"/>
  <c r="J41" i="1"/>
  <c r="J40" i="1"/>
  <c r="J43" i="1"/>
  <c r="J46" i="1"/>
  <c r="J42" i="1"/>
  <c r="J45" i="1"/>
  <c r="J47" i="1"/>
  <c r="J44" i="1"/>
  <c r="J48" i="1"/>
  <c r="J49" i="1"/>
  <c r="J50" i="1"/>
  <c r="J51" i="1"/>
  <c r="J52" i="1"/>
  <c r="J54" i="1"/>
  <c r="J53" i="1"/>
  <c r="J57" i="1"/>
  <c r="J58" i="1"/>
  <c r="J56" i="1"/>
  <c r="J59" i="1"/>
  <c r="J55" i="1"/>
  <c r="J60" i="1"/>
  <c r="J61" i="1"/>
  <c r="J62" i="1"/>
  <c r="J63" i="1"/>
  <c r="J64" i="1"/>
  <c r="J65" i="1"/>
  <c r="J66" i="1"/>
  <c r="J16" i="1"/>
  <c r="I17" i="1"/>
  <c r="I18" i="1"/>
  <c r="I20" i="1"/>
  <c r="I19" i="1"/>
  <c r="I23" i="1"/>
  <c r="I24" i="1"/>
  <c r="I26" i="1"/>
  <c r="I25" i="1"/>
  <c r="I22" i="1"/>
  <c r="I27" i="1"/>
  <c r="I28" i="1"/>
  <c r="I29" i="1"/>
  <c r="I30" i="1"/>
  <c r="I31" i="1"/>
  <c r="I21" i="1"/>
  <c r="I33" i="1"/>
  <c r="I32" i="1"/>
  <c r="I34" i="1"/>
  <c r="I35" i="1"/>
  <c r="I36" i="1"/>
  <c r="I38" i="1"/>
  <c r="I37" i="1"/>
  <c r="I39" i="1"/>
  <c r="I41" i="1"/>
  <c r="I40" i="1"/>
  <c r="I43" i="1"/>
  <c r="I46" i="1"/>
  <c r="I42" i="1"/>
  <c r="I45" i="1"/>
  <c r="I47" i="1"/>
  <c r="I44" i="1"/>
  <c r="I48" i="1"/>
  <c r="I49" i="1"/>
  <c r="I50" i="1"/>
  <c r="I51" i="1"/>
  <c r="I52" i="1"/>
  <c r="I54" i="1"/>
  <c r="I53" i="1"/>
  <c r="I57" i="1"/>
  <c r="I58" i="1"/>
  <c r="I56" i="1"/>
  <c r="I59" i="1"/>
  <c r="I55" i="1"/>
  <c r="I60" i="1"/>
  <c r="I61" i="1"/>
  <c r="I62" i="1"/>
  <c r="I63" i="1"/>
  <c r="I64" i="1"/>
  <c r="I65" i="1"/>
  <c r="I66" i="1"/>
  <c r="I16" i="1"/>
  <c r="H17" i="1"/>
  <c r="H18" i="1"/>
  <c r="H20" i="1"/>
  <c r="H19" i="1"/>
  <c r="H23" i="1"/>
  <c r="H24" i="1"/>
  <c r="H26" i="1"/>
  <c r="H25" i="1"/>
  <c r="H22" i="1"/>
  <c r="H27" i="1"/>
  <c r="H28" i="1"/>
  <c r="H29" i="1"/>
  <c r="H30" i="1"/>
  <c r="H31" i="1"/>
  <c r="H21" i="1"/>
  <c r="H33" i="1"/>
  <c r="H32" i="1"/>
  <c r="H34" i="1"/>
  <c r="H35" i="1"/>
  <c r="H36" i="1"/>
  <c r="H38" i="1"/>
  <c r="H37" i="1"/>
  <c r="H39" i="1"/>
  <c r="H41" i="1"/>
  <c r="H40" i="1"/>
  <c r="H43" i="1"/>
  <c r="H46" i="1"/>
  <c r="H42" i="1"/>
  <c r="H45" i="1"/>
  <c r="H47" i="1"/>
  <c r="H44" i="1"/>
  <c r="H48" i="1"/>
  <c r="H49" i="1"/>
  <c r="H50" i="1"/>
  <c r="H51" i="1"/>
  <c r="H52" i="1"/>
  <c r="H54" i="1"/>
  <c r="H53" i="1"/>
  <c r="H57" i="1"/>
  <c r="H58" i="1"/>
  <c r="H56" i="1"/>
  <c r="H59" i="1"/>
  <c r="H55" i="1"/>
  <c r="H60" i="1"/>
  <c r="H61" i="1"/>
  <c r="H62" i="1"/>
  <c r="H63" i="1"/>
  <c r="H64" i="1"/>
  <c r="H65" i="1"/>
  <c r="H66" i="1"/>
  <c r="H16" i="1"/>
  <c r="G17" i="1"/>
  <c r="G18" i="1"/>
  <c r="G20" i="1"/>
  <c r="G19" i="1"/>
  <c r="G23" i="1"/>
  <c r="G24" i="1"/>
  <c r="G26" i="1"/>
  <c r="G25" i="1"/>
  <c r="G22" i="1"/>
  <c r="G27" i="1"/>
  <c r="G28" i="1"/>
  <c r="G29" i="1"/>
  <c r="G30" i="1"/>
  <c r="G31" i="1"/>
  <c r="G21" i="1"/>
  <c r="G33" i="1"/>
  <c r="G32" i="1"/>
  <c r="G34" i="1"/>
  <c r="G35" i="1"/>
  <c r="G36" i="1"/>
  <c r="G38" i="1"/>
  <c r="G37" i="1"/>
  <c r="G39" i="1"/>
  <c r="G41" i="1"/>
  <c r="G40" i="1"/>
  <c r="G43" i="1"/>
  <c r="G46" i="1"/>
  <c r="G42" i="1"/>
  <c r="G45" i="1"/>
  <c r="G47" i="1"/>
  <c r="G44" i="1"/>
  <c r="G48" i="1"/>
  <c r="G49" i="1"/>
  <c r="G50" i="1"/>
  <c r="G51" i="1"/>
  <c r="G52" i="1"/>
  <c r="G54" i="1"/>
  <c r="G53" i="1"/>
  <c r="G57" i="1"/>
  <c r="G58" i="1"/>
  <c r="G56" i="1"/>
  <c r="G59" i="1"/>
  <c r="G55" i="1"/>
  <c r="G60" i="1"/>
  <c r="G61" i="1"/>
  <c r="G62" i="1"/>
  <c r="G63" i="1"/>
  <c r="G64" i="1"/>
  <c r="G65" i="1"/>
  <c r="G66" i="1"/>
  <c r="G16" i="1"/>
  <c r="N76" i="1" l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D67" i="1" l="1"/>
  <c r="E67" i="1"/>
  <c r="F67" i="1"/>
  <c r="K67" i="1" l="1"/>
  <c r="O66" i="1"/>
  <c r="O56" i="1" l="1"/>
  <c r="O54" i="1"/>
  <c r="O19" i="1"/>
  <c r="O23" i="1"/>
  <c r="O37" i="1"/>
  <c r="O62" i="1"/>
  <c r="O39" i="1"/>
  <c r="O57" i="1"/>
  <c r="O36" i="1"/>
  <c r="O33" i="1"/>
  <c r="O63" i="1"/>
  <c r="O27" i="1"/>
  <c r="O38" i="1"/>
  <c r="O46" i="1"/>
  <c r="O28" i="1"/>
  <c r="O30" i="1"/>
  <c r="O41" i="1"/>
  <c r="O42" i="1"/>
  <c r="O17" i="1"/>
  <c r="O26" i="1"/>
  <c r="O31" i="1"/>
  <c r="O34" i="1"/>
  <c r="O47" i="1"/>
  <c r="O52" i="1"/>
  <c r="O61" i="1"/>
  <c r="O29" i="1"/>
  <c r="O49" i="1"/>
  <c r="O44" i="1"/>
  <c r="O55" i="1"/>
  <c r="O18" i="1"/>
  <c r="O35" i="1"/>
  <c r="O16" i="1"/>
  <c r="O60" i="1"/>
  <c r="O22" i="1"/>
  <c r="O24" i="1"/>
  <c r="O50" i="1"/>
  <c r="O58" i="1"/>
  <c r="O43" i="1"/>
  <c r="O45" i="1"/>
  <c r="O59" i="1"/>
  <c r="O20" i="1"/>
  <c r="O21" i="1"/>
  <c r="O53" i="1"/>
  <c r="O65" i="1"/>
  <c r="O40" i="1"/>
  <c r="O32" i="1"/>
  <c r="O51" i="1"/>
  <c r="O48" i="1"/>
  <c r="O25" i="1"/>
  <c r="O64" i="1"/>
  <c r="O67" i="1" l="1"/>
</calcChain>
</file>

<file path=xl/sharedStrings.xml><?xml version="1.0" encoding="utf-8"?>
<sst xmlns="http://schemas.openxmlformats.org/spreadsheetml/2006/main" count="217" uniqueCount="126">
  <si>
    <t xml:space="preserve">"МХБ" ТӨХК-ИЙН ГИШҮҮН КОМПАНИУДЫН АРИЛЖААНЫ ТАЙЛАН </t>
  </si>
  <si>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</si>
  <si>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</si>
  <si>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</si>
  <si>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</si>
  <si>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</si>
  <si>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</si>
  <si>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</si>
  <si>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</si>
  <si>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</si>
  <si>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</si>
  <si>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</si>
  <si>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</si>
  <si>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</si>
  <si>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</si>
  <si>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</si>
  <si>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</si>
  <si>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</si>
  <si>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</si>
  <si>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</si>
  <si>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</si>
  <si>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</si>
  <si>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</si>
  <si>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</si>
  <si>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TDB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</si>
  <si>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</si>
  <si>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</si>
  <si>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</si>
  <si>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</si>
  <si>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</si>
  <si>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</si>
  <si>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</si>
  <si>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MSEC</t>
  </si>
  <si>
    <t>"МОНСЕК ҮЦК" ХХК</t>
  </si>
  <si>
    <t>NSEC</t>
  </si>
  <si>
    <t>"НЭЙШНЛ СЕКЮРИТИС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</si>
  <si>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</si>
  <si>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</si>
  <si>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</si>
  <si>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</si>
  <si>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</si>
  <si>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ZRGD</t>
  </si>
  <si>
    <t>"ЗЭРГЭД ҮЦК" ХХК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</si>
  <si>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</si>
  <si>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</si>
  <si>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</si>
  <si>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</si>
  <si>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</si>
  <si>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</si>
  <si>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</si>
  <si>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</si>
  <si>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</si>
  <si>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</si>
  <si>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</si>
  <si>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</si>
  <si>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</si>
  <si>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</si>
  <si>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</si>
  <si>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"БЛЭКСТОУН ИНТЕРНЭЙШНЛ ҮЦК" ХХК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</si>
  <si>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</si>
  <si>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</si>
  <si>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</si>
  <si>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</si>
  <si>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</si>
  <si>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</si>
  <si>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</si>
  <si>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</si>
  <si>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</si>
  <si>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</si>
  <si>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</si>
  <si>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</si>
  <si>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</si>
  <si>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"МАСДАК ҮНЭТ ЦААСНЫ КОМПАНИ"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</si>
  <si>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</si>
  <si>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</si>
  <si>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</si>
  <si>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</si>
  <si>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</si>
  <si>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</si>
  <si>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</si>
  <si>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</si>
  <si>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GDSC</t>
  </si>
  <si>
    <t>"ГҮҮДСЕК ҮЦК" ХХК</t>
  </si>
  <si>
    <t>ZGB</t>
  </si>
  <si>
    <t>SGC</t>
  </si>
  <si>
    <t>"ЭС ЖИ КАПИТАЛ ҮЦК" ХХК</t>
  </si>
  <si>
    <t>BATS</t>
  </si>
  <si>
    <t>"БАТС ҮЦК" ХХК</t>
  </si>
  <si>
    <t>HUN</t>
  </si>
  <si>
    <t>"ХҮННҮ ЭМПАЙР ҮЦК" ХХК</t>
  </si>
  <si>
    <t xml:space="preserve">Жич: Гишүүдийг нийт хийсэн арилжааны үнийн дүнгээр жагсаав. </t>
  </si>
  <si>
    <t>ЗГҮЦ</t>
  </si>
  <si>
    <t>"СИЛВЭР ЛАЙТ СЕКЮРИТИЙЗ ҮЦК" ХХК</t>
  </si>
  <si>
    <t>SILS</t>
  </si>
  <si>
    <t>"АПЕКС КАПИТАЛ ҮЦК" ХХК</t>
  </si>
  <si>
    <t>CTRL</t>
  </si>
  <si>
    <t>INVC</t>
  </si>
  <si>
    <t>"ИНВЕСКОР КАПИТАЛ ҮЦК" ХХК</t>
  </si>
  <si>
    <t>DOMI</t>
  </si>
  <si>
    <t>"ДОМИКС СЕК ҮЦК" ХХК</t>
  </si>
  <si>
    <t>RISM</t>
  </si>
  <si>
    <t>"РАЙНОС ИНВЕСТМЕНТ ҮЦК" ХХК</t>
  </si>
  <si>
    <t>"ЦЕНТРАЛ СЕКЬЮРИТИЙЗ ҮЦК" ХХК</t>
  </si>
  <si>
    <t>ХУВЬЦАА /ХОС/</t>
  </si>
  <si>
    <t>КОМПАНИЙН БОНД, ХБҮЦ</t>
  </si>
  <si>
    <t>"ӨЛЗИЙ ЭНД КО КАПИТАЛ ҮЦК" ХХК</t>
  </si>
  <si>
    <t>"ТИ ДИ БИ СЕКЬЮРИТИЗ ҮЦК" ХХК</t>
  </si>
  <si>
    <t>"СТОКЛАБ СЕКЬЮРИТИЗ ҮЦК" ХХК</t>
  </si>
  <si>
    <t>STOK</t>
  </si>
  <si>
    <t>MSDQ</t>
  </si>
  <si>
    <t>BKOC</t>
  </si>
  <si>
    <t>"БКО КАПИТАЛ ҮЦК" ХХК</t>
  </si>
  <si>
    <t>"МАНДАЛ КАПИТАЛ МАРКЕТС ҮЦК" ХХК</t>
  </si>
  <si>
    <t>"ТАВАНБОГД КАПИТАЛ ҮЦК" ХХК</t>
  </si>
  <si>
    <t xml:space="preserve"> </t>
  </si>
  <si>
    <t>"ДИ ЭЙЧ КАПИТАЛ ҮЦК" ХХК</t>
  </si>
  <si>
    <t>GACB</t>
  </si>
  <si>
    <t>"ГЭРЭЛТ АССЭЙМООР КАПИТАЛ ҮЦК" ХХК</t>
  </si>
  <si>
    <t>2023 оны арилжааны нийт дүн</t>
  </si>
  <si>
    <t>"ДИ СИ ЭФ ҮЦК" ХХК</t>
  </si>
  <si>
    <t>DCF</t>
  </si>
  <si>
    <t>Үнэт цаасны анхдагч зах зээлийн арилжаа /IPO/</t>
  </si>
  <si>
    <t>6-р сарын арилжааны дүн</t>
  </si>
  <si>
    <t xml:space="preserve">ХАС БАНК </t>
  </si>
  <si>
    <t>BID-БОНД /БИЗНЕС-ИНВЕСТМЕНТ ДЕВЕЛОПМЕНТ ББСБ/</t>
  </si>
  <si>
    <t xml:space="preserve"> "БИЧИЛ ЭЙ БИ ЭС ПЛАС ТЗК" ХХК, ХБҮЦ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</si>
</sst>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8" fillId="0" borderId="0"/>
  </cellStyleXfs>
  <cellXfs count="66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3" fontId="4" fillId="0" borderId="0" xfId="1" applyFont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vertical="top"/>
    </xf>
    <xf numFmtId="0" fontId="6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43" fontId="6" fillId="3" borderId="4" xfId="1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2" fillId="4" borderId="6" xfId="2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3" fontId="7" fillId="3" borderId="7" xfId="1" applyFont="1" applyFill="1" applyBorder="1" applyAlignment="1">
      <alignment horizontal="center" vertical="center"/>
    </xf>
    <xf numFmtId="9" fontId="7" fillId="4" borderId="8" xfId="2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3" fontId="4" fillId="3" borderId="4" xfId="1" applyFont="1" applyFill="1" applyBorder="1" applyAlignment="1">
      <alignment horizontal="center" vertical="center"/>
    </xf>
    <xf numFmtId="4" fontId="0" fillId="0" borderId="0" xfId="0" applyNumberFormat="1"/>
    <xf numFmtId="4" fontId="2" fillId="0" borderId="0" xfId="0" applyNumberFormat="1" applyFont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43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3" fontId="6" fillId="3" borderId="4" xfId="1" applyFont="1" applyFill="1" applyBorder="1" applyAlignment="1">
      <alignment horizontal="center" vertical="center" wrapText="1"/>
    </xf>
    <xf numFmtId="43" fontId="7" fillId="3" borderId="4" xfId="1" applyFont="1" applyFill="1" applyBorder="1" applyAlignment="1">
      <alignment horizontal="center" vertical="center" wrapText="1"/>
    </xf>
    <xf numFmtId="43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10 2 2 17 2" xfId="4" xr:uid="{00000000-0005-0000-0000-000002000000}"/>
    <cellStyle name="Normal 2" xfId="3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27215</xdr:colOff>
      <xdr:row>0</xdr:row>
      <xdr:rowOff>73478</xdr:rowOff>
    </xdr:from>
    <xdr:to>
      <xdr:col>15</xdr:col>
      <xdr:colOff>27215</xdr:colOff>
      <xdr:row>7</xdr:row>
      <xdr:rowOff>54428</xdr:rowOff>
    </xdr:to>
    <xdr:grpSp>
      <xdr:nvGrpSpPr>
        <xdr:cNvPr id="2" name="Group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27215" y="73478"/>
          <a:ext cx="20284225" cy="1362746"/>
          <a:chOff x="-459" y="-536"/>
          <a:chExt cx="12780" cy="2246"/>
        </a:xfrm>
      </xdr:grpSpPr>
      <xdr:sp macro="" textlink="">
        <xdr:nvSpPr>
          <xdr:cNvPr id="3" name="Rectangle 7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94863"/>
          <a:ext cx="777025" cy="801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anchimeg\Desktop\Mnth2023.06.xlsx" TargetMode="External"/><Relationship Id="rId1" Type="http://schemas.openxmlformats.org/officeDocument/2006/relationships/externalLinkPath" Target="file:///C:\Users\Ganchimeg\Desktop\Mnth2023.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mbers/&#1040;&#1088;&#1080;&#1083;&#1078;&#1072;&#1072;&#1085;&#1099;%20&#1090;&#1072;&#1081;&#1083;&#1072;&#1085;/2022/Mnth2022-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ummary"/>
      <sheetName val="Trading"/>
      <sheetName val="Bond_gov"/>
      <sheetName val="Bond_com"/>
      <sheetName val="XOC"/>
      <sheetName val="ABS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B8" t="str">
            <v>ALTN</v>
          </cell>
          <cell r="C8" t="str">
            <v>Алтан хоромсог</v>
          </cell>
          <cell r="D8">
            <v>26372</v>
          </cell>
          <cell r="E8">
            <v>17853844</v>
          </cell>
          <cell r="H8">
            <v>17853844</v>
          </cell>
          <cell r="M8">
            <v>0</v>
          </cell>
          <cell r="R8">
            <v>0</v>
          </cell>
          <cell r="S8">
            <v>2458</v>
          </cell>
          <cell r="T8">
            <v>2236870.7000000002</v>
          </cell>
          <cell r="U8">
            <v>19744</v>
          </cell>
          <cell r="V8">
            <v>3046265</v>
          </cell>
          <cell r="W8">
            <v>5283135.7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48574</v>
          </cell>
          <cell r="AD8">
            <v>23136979.699999999</v>
          </cell>
        </row>
        <row r="9">
          <cell r="B9" t="str">
            <v>ARD</v>
          </cell>
          <cell r="C9" t="str">
            <v>Өлзийй энд Ко</v>
          </cell>
          <cell r="D9">
            <v>5410798</v>
          </cell>
          <cell r="E9">
            <v>3663110246</v>
          </cell>
          <cell r="H9">
            <v>3663110246</v>
          </cell>
          <cell r="I9">
            <v>37064</v>
          </cell>
          <cell r="J9">
            <v>3706400000</v>
          </cell>
          <cell r="K9">
            <v>80000</v>
          </cell>
          <cell r="L9">
            <v>8000000000</v>
          </cell>
          <cell r="M9">
            <v>11706400000</v>
          </cell>
          <cell r="N9">
            <v>19581</v>
          </cell>
          <cell r="O9">
            <v>1958100000</v>
          </cell>
          <cell r="P9">
            <v>200000</v>
          </cell>
          <cell r="Q9">
            <v>20000000000</v>
          </cell>
          <cell r="R9">
            <v>21958100000</v>
          </cell>
          <cell r="S9">
            <v>431143</v>
          </cell>
          <cell r="T9">
            <v>176263307.90000001</v>
          </cell>
          <cell r="U9">
            <v>500007</v>
          </cell>
          <cell r="V9">
            <v>226261562.61000001</v>
          </cell>
          <cell r="W9">
            <v>402524870.50999999</v>
          </cell>
          <cell r="X9">
            <v>4500</v>
          </cell>
          <cell r="Y9">
            <v>449955000</v>
          </cell>
          <cell r="Z9">
            <v>4500</v>
          </cell>
          <cell r="AA9">
            <v>449955000</v>
          </cell>
          <cell r="AB9">
            <v>899910000</v>
          </cell>
          <cell r="AC9">
            <v>6687593</v>
          </cell>
          <cell r="AD9">
            <v>38630045116.510002</v>
          </cell>
        </row>
        <row r="10">
          <cell r="B10" t="str">
            <v>ARGB</v>
          </cell>
          <cell r="C10" t="str">
            <v>Аргай бест</v>
          </cell>
          <cell r="D10">
            <v>41080</v>
          </cell>
          <cell r="E10">
            <v>27811160</v>
          </cell>
          <cell r="H10">
            <v>27811160</v>
          </cell>
          <cell r="I10">
            <v>130</v>
          </cell>
          <cell r="J10">
            <v>13000000</v>
          </cell>
          <cell r="M10">
            <v>13000000</v>
          </cell>
          <cell r="N10">
            <v>228</v>
          </cell>
          <cell r="O10">
            <v>22800000</v>
          </cell>
          <cell r="R10">
            <v>22800000</v>
          </cell>
          <cell r="S10">
            <v>26038</v>
          </cell>
          <cell r="T10">
            <v>16627871.470000001</v>
          </cell>
          <cell r="U10">
            <v>20415</v>
          </cell>
          <cell r="V10">
            <v>9270420</v>
          </cell>
          <cell r="W10">
            <v>25898291.469999999</v>
          </cell>
          <cell r="X10">
            <v>3</v>
          </cell>
          <cell r="Y10">
            <v>300000</v>
          </cell>
          <cell r="Z10">
            <v>0</v>
          </cell>
          <cell r="AA10">
            <v>0</v>
          </cell>
          <cell r="AB10">
            <v>300000</v>
          </cell>
          <cell r="AC10">
            <v>87894</v>
          </cell>
          <cell r="AD10">
            <v>89809451.469999999</v>
          </cell>
        </row>
        <row r="11">
          <cell r="B11" t="str">
            <v>BATS</v>
          </cell>
          <cell r="C11" t="str">
            <v>Батс</v>
          </cell>
          <cell r="D11">
            <v>3225</v>
          </cell>
          <cell r="E11">
            <v>2183325</v>
          </cell>
          <cell r="H11">
            <v>2183325</v>
          </cell>
          <cell r="M11">
            <v>0</v>
          </cell>
          <cell r="R11">
            <v>0</v>
          </cell>
          <cell r="S11">
            <v>1570</v>
          </cell>
          <cell r="T11">
            <v>684477.1</v>
          </cell>
          <cell r="U11">
            <v>0</v>
          </cell>
          <cell r="V11">
            <v>0</v>
          </cell>
          <cell r="W11">
            <v>684477.1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4795</v>
          </cell>
          <cell r="AD11">
            <v>2867802.1</v>
          </cell>
        </row>
        <row r="12">
          <cell r="B12" t="str">
            <v>BDSC</v>
          </cell>
          <cell r="C12" t="str">
            <v>Бидисек</v>
          </cell>
          <cell r="D12">
            <v>839573</v>
          </cell>
          <cell r="E12">
            <v>568390921</v>
          </cell>
          <cell r="H12">
            <v>568390921</v>
          </cell>
          <cell r="I12">
            <v>1033</v>
          </cell>
          <cell r="J12">
            <v>103300000</v>
          </cell>
          <cell r="M12">
            <v>103300000</v>
          </cell>
          <cell r="N12">
            <v>50172</v>
          </cell>
          <cell r="O12">
            <v>5017200000</v>
          </cell>
          <cell r="R12">
            <v>5017200000</v>
          </cell>
          <cell r="S12">
            <v>12176533</v>
          </cell>
          <cell r="T12">
            <v>5681500162.46</v>
          </cell>
          <cell r="U12">
            <v>13779043</v>
          </cell>
          <cell r="V12">
            <v>5169523026.0799999</v>
          </cell>
          <cell r="W12">
            <v>10851023188.540001</v>
          </cell>
          <cell r="X12">
            <v>2</v>
          </cell>
          <cell r="Y12">
            <v>200000</v>
          </cell>
          <cell r="Z12">
            <v>2</v>
          </cell>
          <cell r="AA12">
            <v>200000</v>
          </cell>
          <cell r="AB12">
            <v>400000</v>
          </cell>
          <cell r="AC12">
            <v>26846358</v>
          </cell>
          <cell r="AD12">
            <v>16540314109.540001</v>
          </cell>
        </row>
        <row r="13">
          <cell r="B13" t="str">
            <v>BKOC</v>
          </cell>
          <cell r="C13" t="str">
            <v>Бко капитал</v>
          </cell>
          <cell r="H13">
            <v>0</v>
          </cell>
          <cell r="M13">
            <v>0</v>
          </cell>
          <cell r="R13">
            <v>0</v>
          </cell>
          <cell r="S13">
            <v>14252</v>
          </cell>
          <cell r="T13">
            <v>1670208.87</v>
          </cell>
          <cell r="U13">
            <v>631</v>
          </cell>
          <cell r="V13">
            <v>264377</v>
          </cell>
          <cell r="W13">
            <v>1934585.87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14883</v>
          </cell>
          <cell r="AD13">
            <v>1934585.87</v>
          </cell>
        </row>
        <row r="14">
          <cell r="B14" t="str">
            <v>BLAC</v>
          </cell>
          <cell r="C14" t="str">
            <v xml:space="preserve">Блэкстоун интернэйшнл </v>
          </cell>
          <cell r="H14">
            <v>0</v>
          </cell>
          <cell r="M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</row>
        <row r="15">
          <cell r="B15" t="str">
            <v>BLMB</v>
          </cell>
          <cell r="C15" t="str">
            <v>Блүмсбюри секюритиес</v>
          </cell>
          <cell r="H15">
            <v>0</v>
          </cell>
          <cell r="M15">
            <v>0</v>
          </cell>
          <cell r="R15">
            <v>0</v>
          </cell>
          <cell r="S15">
            <v>61471</v>
          </cell>
          <cell r="T15">
            <v>10171686.609999999</v>
          </cell>
          <cell r="U15">
            <v>61471</v>
          </cell>
          <cell r="V15">
            <v>10171686.609999999</v>
          </cell>
          <cell r="W15">
            <v>20343373.219999999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122942</v>
          </cell>
          <cell r="AD15">
            <v>20343373.219999999</v>
          </cell>
        </row>
        <row r="16">
          <cell r="B16" t="str">
            <v>BSK</v>
          </cell>
          <cell r="C16" t="str">
            <v xml:space="preserve">Блюскай секьюритиз </v>
          </cell>
          <cell r="D16">
            <v>5024</v>
          </cell>
          <cell r="E16">
            <v>3401248</v>
          </cell>
          <cell r="H16">
            <v>3401248</v>
          </cell>
          <cell r="M16">
            <v>0</v>
          </cell>
          <cell r="R16">
            <v>0</v>
          </cell>
          <cell r="S16">
            <v>123</v>
          </cell>
          <cell r="T16">
            <v>85853.5</v>
          </cell>
          <cell r="U16">
            <v>4162</v>
          </cell>
          <cell r="V16">
            <v>1832040.87</v>
          </cell>
          <cell r="W16">
            <v>1917894.37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9309</v>
          </cell>
          <cell r="AD16">
            <v>5319142.37</v>
          </cell>
        </row>
        <row r="17">
          <cell r="B17" t="str">
            <v>BULG</v>
          </cell>
          <cell r="C17" t="str">
            <v>Булган брокер</v>
          </cell>
          <cell r="D17">
            <v>13166</v>
          </cell>
          <cell r="E17">
            <v>8913382</v>
          </cell>
          <cell r="H17">
            <v>8913382</v>
          </cell>
          <cell r="I17">
            <v>120</v>
          </cell>
          <cell r="J17">
            <v>12000000</v>
          </cell>
          <cell r="M17">
            <v>12000000</v>
          </cell>
          <cell r="R17">
            <v>0</v>
          </cell>
          <cell r="S17">
            <v>0</v>
          </cell>
          <cell r="T17">
            <v>0</v>
          </cell>
          <cell r="U17">
            <v>8488</v>
          </cell>
          <cell r="V17">
            <v>5748161</v>
          </cell>
          <cell r="W17">
            <v>5748161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21774</v>
          </cell>
          <cell r="AD17">
            <v>26661543</v>
          </cell>
        </row>
        <row r="18">
          <cell r="B18" t="str">
            <v>BUMB</v>
          </cell>
          <cell r="C18" t="str">
            <v>Бумбат Алтай</v>
          </cell>
          <cell r="D18">
            <v>60086</v>
          </cell>
          <cell r="E18">
            <v>40678222</v>
          </cell>
          <cell r="H18">
            <v>40678222</v>
          </cell>
          <cell r="M18">
            <v>0</v>
          </cell>
          <cell r="R18">
            <v>0</v>
          </cell>
          <cell r="S18">
            <v>314067</v>
          </cell>
          <cell r="T18">
            <v>109838006.22</v>
          </cell>
          <cell r="U18">
            <v>302480</v>
          </cell>
          <cell r="V18">
            <v>121010716.86</v>
          </cell>
          <cell r="W18">
            <v>230848723.07999998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676633</v>
          </cell>
          <cell r="AD18">
            <v>271526945.07999998</v>
          </cell>
        </row>
        <row r="19">
          <cell r="B19" t="str">
            <v>BZIN</v>
          </cell>
          <cell r="C19" t="str">
            <v>Мирэ эссэт секьюритиес</v>
          </cell>
          <cell r="D19">
            <v>98288</v>
          </cell>
          <cell r="E19">
            <v>66540976</v>
          </cell>
          <cell r="H19">
            <v>66540976</v>
          </cell>
          <cell r="M19">
            <v>0</v>
          </cell>
          <cell r="N19">
            <v>55</v>
          </cell>
          <cell r="O19">
            <v>5500000</v>
          </cell>
          <cell r="R19">
            <v>5500000</v>
          </cell>
          <cell r="S19">
            <v>212479</v>
          </cell>
          <cell r="T19">
            <v>81237870.5</v>
          </cell>
          <cell r="U19">
            <v>348091</v>
          </cell>
          <cell r="V19">
            <v>102359722.27</v>
          </cell>
          <cell r="W19">
            <v>183597592.76999998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658913</v>
          </cell>
          <cell r="AD19">
            <v>255638568.76999998</v>
          </cell>
        </row>
        <row r="20">
          <cell r="B20" t="str">
            <v>CTRL</v>
          </cell>
          <cell r="C20" t="str">
            <v>Централ секюритийз</v>
          </cell>
          <cell r="H20">
            <v>0</v>
          </cell>
          <cell r="M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</row>
        <row r="21">
          <cell r="B21" t="str">
            <v>DCF</v>
          </cell>
          <cell r="C21" t="str">
            <v xml:space="preserve">Ди Си Эф </v>
          </cell>
          <cell r="H21">
            <v>0</v>
          </cell>
          <cell r="M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</row>
        <row r="22">
          <cell r="B22" t="str">
            <v>DELG</v>
          </cell>
          <cell r="C22" t="str">
            <v>Ди Эйч капитал</v>
          </cell>
          <cell r="D22">
            <v>7789</v>
          </cell>
          <cell r="E22">
            <v>5273153</v>
          </cell>
          <cell r="H22">
            <v>5273153</v>
          </cell>
          <cell r="M22">
            <v>0</v>
          </cell>
          <cell r="R22">
            <v>0</v>
          </cell>
          <cell r="S22">
            <v>3</v>
          </cell>
          <cell r="T22">
            <v>714.9</v>
          </cell>
          <cell r="U22">
            <v>2731</v>
          </cell>
          <cell r="V22">
            <v>2719255</v>
          </cell>
          <cell r="W22">
            <v>2719969.9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10523</v>
          </cell>
          <cell r="AD22">
            <v>7993122.9000000004</v>
          </cell>
        </row>
        <row r="23">
          <cell r="B23" t="str">
            <v>DOMI</v>
          </cell>
          <cell r="C23" t="str">
            <v xml:space="preserve">Домикс сек  </v>
          </cell>
          <cell r="D23">
            <v>1238</v>
          </cell>
          <cell r="E23">
            <v>838126</v>
          </cell>
          <cell r="H23">
            <v>838126</v>
          </cell>
          <cell r="M23">
            <v>0</v>
          </cell>
          <cell r="R23">
            <v>0</v>
          </cell>
          <cell r="S23">
            <v>9555</v>
          </cell>
          <cell r="T23">
            <v>319307</v>
          </cell>
          <cell r="U23">
            <v>0</v>
          </cell>
          <cell r="V23">
            <v>0</v>
          </cell>
          <cell r="W23">
            <v>319307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10793</v>
          </cell>
          <cell r="AD23">
            <v>1157433</v>
          </cell>
        </row>
        <row r="24">
          <cell r="B24" t="str">
            <v>DRBR</v>
          </cell>
          <cell r="C24" t="str">
            <v>Дархан брокер</v>
          </cell>
          <cell r="D24">
            <v>16831</v>
          </cell>
          <cell r="E24">
            <v>11394587</v>
          </cell>
          <cell r="H24">
            <v>11394587</v>
          </cell>
          <cell r="M24">
            <v>0</v>
          </cell>
          <cell r="R24">
            <v>0</v>
          </cell>
          <cell r="S24">
            <v>4417</v>
          </cell>
          <cell r="T24">
            <v>1272240</v>
          </cell>
          <cell r="U24">
            <v>16750</v>
          </cell>
          <cell r="V24">
            <v>6549313.96</v>
          </cell>
          <cell r="W24">
            <v>7821553.96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37998</v>
          </cell>
          <cell r="AD24">
            <v>19216140.960000001</v>
          </cell>
        </row>
        <row r="25">
          <cell r="B25" t="str">
            <v>ECM</v>
          </cell>
          <cell r="C25" t="str">
            <v>Еврази капитал холдинг</v>
          </cell>
          <cell r="H25">
            <v>0</v>
          </cell>
          <cell r="M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</row>
        <row r="26">
          <cell r="B26" t="str">
            <v>GACB</v>
          </cell>
          <cell r="C26" t="str">
            <v>Гэрэлт Ассэймоор Капитал</v>
          </cell>
          <cell r="H26">
            <v>0</v>
          </cell>
          <cell r="M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</row>
        <row r="27">
          <cell r="B27" t="str">
            <v>GATR</v>
          </cell>
          <cell r="C27" t="str">
            <v>Гацуурт трейд</v>
          </cell>
          <cell r="H27">
            <v>0</v>
          </cell>
          <cell r="M27">
            <v>0</v>
          </cell>
          <cell r="R27">
            <v>0</v>
          </cell>
          <cell r="S27">
            <v>980</v>
          </cell>
          <cell r="T27">
            <v>204918</v>
          </cell>
          <cell r="U27">
            <v>0</v>
          </cell>
          <cell r="V27">
            <v>0</v>
          </cell>
          <cell r="W27">
            <v>204918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980</v>
          </cell>
          <cell r="AD27">
            <v>204918</v>
          </cell>
        </row>
        <row r="28">
          <cell r="B28" t="str">
            <v>GAUL</v>
          </cell>
          <cell r="C28" t="str">
            <v>Гаүли</v>
          </cell>
          <cell r="D28">
            <v>5958</v>
          </cell>
          <cell r="E28">
            <v>4033566</v>
          </cell>
          <cell r="H28">
            <v>4033566</v>
          </cell>
          <cell r="I28">
            <v>1238</v>
          </cell>
          <cell r="J28">
            <v>123800000</v>
          </cell>
          <cell r="M28">
            <v>123800000</v>
          </cell>
          <cell r="R28">
            <v>0</v>
          </cell>
          <cell r="S28">
            <v>52607</v>
          </cell>
          <cell r="T28">
            <v>27190288.129999999</v>
          </cell>
          <cell r="U28">
            <v>76202</v>
          </cell>
          <cell r="V28">
            <v>18633214.469999999</v>
          </cell>
          <cell r="W28">
            <v>45823502.599999994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136005</v>
          </cell>
          <cell r="AD28">
            <v>173657068.59999999</v>
          </cell>
        </row>
        <row r="29">
          <cell r="B29" t="str">
            <v>GDEV</v>
          </cell>
          <cell r="C29" t="str">
            <v>Гранддевелопмент</v>
          </cell>
          <cell r="D29">
            <v>2122</v>
          </cell>
          <cell r="E29">
            <v>1436594</v>
          </cell>
          <cell r="H29">
            <v>1436594</v>
          </cell>
          <cell r="M29">
            <v>0</v>
          </cell>
          <cell r="R29">
            <v>0</v>
          </cell>
          <cell r="S29">
            <v>92</v>
          </cell>
          <cell r="T29">
            <v>811377.5</v>
          </cell>
          <cell r="U29">
            <v>39</v>
          </cell>
          <cell r="V29">
            <v>4524</v>
          </cell>
          <cell r="W29">
            <v>815901.5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2253</v>
          </cell>
          <cell r="AD29">
            <v>2252495.5</v>
          </cell>
        </row>
        <row r="30">
          <cell r="B30" t="str">
            <v>GDSC</v>
          </cell>
          <cell r="C30" t="str">
            <v>Гүүд Сек</v>
          </cell>
          <cell r="D30">
            <v>200437</v>
          </cell>
          <cell r="E30">
            <v>135695849</v>
          </cell>
          <cell r="H30">
            <v>135695849</v>
          </cell>
          <cell r="I30">
            <v>803</v>
          </cell>
          <cell r="J30">
            <v>80300000</v>
          </cell>
          <cell r="M30">
            <v>80300000</v>
          </cell>
          <cell r="N30">
            <v>2</v>
          </cell>
          <cell r="O30">
            <v>200000</v>
          </cell>
          <cell r="R30">
            <v>200000</v>
          </cell>
          <cell r="S30">
            <v>1425629</v>
          </cell>
          <cell r="T30">
            <v>96080247.519999996</v>
          </cell>
          <cell r="U30">
            <v>197176</v>
          </cell>
          <cell r="V30">
            <v>108797645.40000001</v>
          </cell>
          <cell r="W30">
            <v>204877892.92000002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1824047</v>
          </cell>
          <cell r="AD30">
            <v>421073741.92000002</v>
          </cell>
        </row>
        <row r="31">
          <cell r="B31" t="str">
            <v>GLMT</v>
          </cell>
          <cell r="C31" t="str">
            <v>Голомт капитал</v>
          </cell>
          <cell r="D31">
            <v>1318277</v>
          </cell>
          <cell r="E31">
            <v>892473529</v>
          </cell>
          <cell r="H31">
            <v>892473529</v>
          </cell>
          <cell r="I31">
            <v>35</v>
          </cell>
          <cell r="J31">
            <v>3500000</v>
          </cell>
          <cell r="M31">
            <v>3500000</v>
          </cell>
          <cell r="N31">
            <v>100630</v>
          </cell>
          <cell r="O31">
            <v>10063000000</v>
          </cell>
          <cell r="R31">
            <v>10063000000</v>
          </cell>
          <cell r="S31">
            <v>11077661</v>
          </cell>
          <cell r="T31">
            <v>2659454245.6199999</v>
          </cell>
          <cell r="U31">
            <v>5773014</v>
          </cell>
          <cell r="V31">
            <v>1482461690.79</v>
          </cell>
          <cell r="W31">
            <v>4141915936.4099998</v>
          </cell>
          <cell r="X31">
            <v>50</v>
          </cell>
          <cell r="Y31">
            <v>5000000</v>
          </cell>
          <cell r="Z31">
            <v>23</v>
          </cell>
          <cell r="AA31">
            <v>2300000</v>
          </cell>
          <cell r="AB31">
            <v>7300000</v>
          </cell>
          <cell r="AC31">
            <v>18269690</v>
          </cell>
          <cell r="AD31">
            <v>15108189465.41</v>
          </cell>
        </row>
        <row r="32">
          <cell r="B32" t="str">
            <v>HUN</v>
          </cell>
          <cell r="C32" t="str">
            <v xml:space="preserve">Хүннү эмпайр </v>
          </cell>
          <cell r="H32">
            <v>0</v>
          </cell>
          <cell r="M32">
            <v>0</v>
          </cell>
          <cell r="R32">
            <v>0</v>
          </cell>
          <cell r="S32">
            <v>0</v>
          </cell>
          <cell r="T32">
            <v>0</v>
          </cell>
          <cell r="U32">
            <v>10026</v>
          </cell>
          <cell r="V32">
            <v>13574232.039999999</v>
          </cell>
          <cell r="W32">
            <v>13574232.039999999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10026</v>
          </cell>
          <cell r="AD32">
            <v>13574232.039999999</v>
          </cell>
        </row>
        <row r="33">
          <cell r="B33" t="str">
            <v>INVC</v>
          </cell>
          <cell r="C33" t="str">
            <v>Инвес кор капитал</v>
          </cell>
          <cell r="D33">
            <v>1926279</v>
          </cell>
          <cell r="E33">
            <v>1304090883</v>
          </cell>
          <cell r="H33">
            <v>1304090883</v>
          </cell>
          <cell r="I33">
            <v>50</v>
          </cell>
          <cell r="J33">
            <v>5000000</v>
          </cell>
          <cell r="M33">
            <v>5000000</v>
          </cell>
          <cell r="N33">
            <v>30</v>
          </cell>
          <cell r="O33">
            <v>3000000</v>
          </cell>
          <cell r="R33">
            <v>3000000</v>
          </cell>
          <cell r="S33">
            <v>1010294</v>
          </cell>
          <cell r="T33">
            <v>4942051380.2700005</v>
          </cell>
          <cell r="U33">
            <v>876181</v>
          </cell>
          <cell r="V33">
            <v>4692691270.21</v>
          </cell>
          <cell r="W33">
            <v>9634742650.4799995</v>
          </cell>
          <cell r="X33">
            <v>0</v>
          </cell>
          <cell r="Y33">
            <v>0</v>
          </cell>
          <cell r="Z33">
            <v>27</v>
          </cell>
          <cell r="AA33">
            <v>2700000</v>
          </cell>
          <cell r="AB33">
            <v>2700000</v>
          </cell>
          <cell r="AC33">
            <v>3812861</v>
          </cell>
          <cell r="AD33">
            <v>10949533533.48</v>
          </cell>
        </row>
        <row r="34">
          <cell r="B34" t="str">
            <v>LFTI</v>
          </cell>
          <cell r="C34" t="str">
            <v>Лайфтайм инвестмент</v>
          </cell>
          <cell r="D34">
            <v>3389</v>
          </cell>
          <cell r="E34">
            <v>2294353</v>
          </cell>
          <cell r="H34">
            <v>2294353</v>
          </cell>
          <cell r="M34">
            <v>0</v>
          </cell>
          <cell r="R34">
            <v>0</v>
          </cell>
          <cell r="S34">
            <v>15400</v>
          </cell>
          <cell r="T34">
            <v>9821147.0399999991</v>
          </cell>
          <cell r="U34">
            <v>90538</v>
          </cell>
          <cell r="V34">
            <v>29485919.550000001</v>
          </cell>
          <cell r="W34">
            <v>39307066.590000004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109327</v>
          </cell>
          <cell r="AD34">
            <v>41601419.590000004</v>
          </cell>
        </row>
        <row r="35">
          <cell r="B35" t="str">
            <v>MERG</v>
          </cell>
          <cell r="C35" t="str">
            <v>Мэргэн санаа</v>
          </cell>
          <cell r="D35">
            <v>7732</v>
          </cell>
          <cell r="E35">
            <v>5234564</v>
          </cell>
          <cell r="H35">
            <v>5234564</v>
          </cell>
          <cell r="M35">
            <v>0</v>
          </cell>
          <cell r="N35">
            <v>15</v>
          </cell>
          <cell r="O35">
            <v>1500000</v>
          </cell>
          <cell r="R35">
            <v>1500000</v>
          </cell>
          <cell r="S35">
            <v>3674</v>
          </cell>
          <cell r="T35">
            <v>1683656</v>
          </cell>
          <cell r="U35">
            <v>12540</v>
          </cell>
          <cell r="V35">
            <v>5937500</v>
          </cell>
          <cell r="W35">
            <v>7621156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23961</v>
          </cell>
          <cell r="AD35">
            <v>14355720</v>
          </cell>
        </row>
        <row r="36">
          <cell r="B36" t="str">
            <v>MIBG</v>
          </cell>
          <cell r="C36" t="str">
            <v>Мандал капитал маркетс</v>
          </cell>
          <cell r="D36">
            <v>97997</v>
          </cell>
          <cell r="E36">
            <v>66343969</v>
          </cell>
          <cell r="H36">
            <v>66343969</v>
          </cell>
          <cell r="I36">
            <v>24200</v>
          </cell>
          <cell r="J36">
            <v>2420000000</v>
          </cell>
          <cell r="M36">
            <v>2420000000</v>
          </cell>
          <cell r="N36">
            <v>28513</v>
          </cell>
          <cell r="O36">
            <v>2851300000</v>
          </cell>
          <cell r="R36">
            <v>2851300000</v>
          </cell>
          <cell r="S36">
            <v>399986</v>
          </cell>
          <cell r="T36">
            <v>200602796.09</v>
          </cell>
          <cell r="U36">
            <v>7603593</v>
          </cell>
          <cell r="V36">
            <v>2365754410.6500001</v>
          </cell>
          <cell r="W36">
            <v>2566357206.7400002</v>
          </cell>
          <cell r="X36">
            <v>3040</v>
          </cell>
          <cell r="Y36">
            <v>275809800</v>
          </cell>
          <cell r="Z36">
            <v>3040</v>
          </cell>
          <cell r="AA36">
            <v>275809800</v>
          </cell>
          <cell r="AB36">
            <v>551619600</v>
          </cell>
          <cell r="AC36">
            <v>8160369</v>
          </cell>
          <cell r="AD36">
            <v>8455620775.7399998</v>
          </cell>
        </row>
        <row r="37">
          <cell r="B37" t="str">
            <v>MICC</v>
          </cell>
          <cell r="C37" t="str">
            <v>MICC</v>
          </cell>
          <cell r="D37">
            <v>33238</v>
          </cell>
          <cell r="E37">
            <v>22502126</v>
          </cell>
          <cell r="H37">
            <v>22502126</v>
          </cell>
          <cell r="M37">
            <v>0</v>
          </cell>
          <cell r="R37">
            <v>0</v>
          </cell>
          <cell r="S37">
            <v>3253110</v>
          </cell>
          <cell r="T37">
            <v>309524973.60000002</v>
          </cell>
          <cell r="U37">
            <v>3731676</v>
          </cell>
          <cell r="V37">
            <v>342578957.94999999</v>
          </cell>
          <cell r="W37">
            <v>652103931.54999995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7018024</v>
          </cell>
          <cell r="AD37">
            <v>674606057.54999995</v>
          </cell>
        </row>
        <row r="38">
          <cell r="B38" t="str">
            <v>MNET</v>
          </cell>
          <cell r="C38" t="str">
            <v xml:space="preserve">Ард секьюритиз </v>
          </cell>
          <cell r="D38">
            <v>2008731</v>
          </cell>
          <cell r="E38">
            <v>1359910887</v>
          </cell>
          <cell r="H38">
            <v>1359910887</v>
          </cell>
          <cell r="M38">
            <v>0</v>
          </cell>
          <cell r="R38">
            <v>0</v>
          </cell>
          <cell r="S38">
            <v>4929484</v>
          </cell>
          <cell r="T38">
            <v>2275309529.27</v>
          </cell>
          <cell r="U38">
            <v>6060608</v>
          </cell>
          <cell r="V38">
            <v>12130401167.57</v>
          </cell>
          <cell r="W38">
            <v>14405710696.84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12998823</v>
          </cell>
          <cell r="AD38">
            <v>15765621583.84</v>
          </cell>
        </row>
        <row r="39">
          <cell r="B39" t="str">
            <v>MONG</v>
          </cell>
          <cell r="C39" t="str">
            <v xml:space="preserve">Монгол секюритиес </v>
          </cell>
          <cell r="D39">
            <v>1000</v>
          </cell>
          <cell r="E39">
            <v>677000</v>
          </cell>
          <cell r="H39">
            <v>677000</v>
          </cell>
          <cell r="M39">
            <v>0</v>
          </cell>
          <cell r="R39">
            <v>0</v>
          </cell>
          <cell r="S39">
            <v>0</v>
          </cell>
          <cell r="T39">
            <v>0</v>
          </cell>
          <cell r="U39">
            <v>4048</v>
          </cell>
          <cell r="V39">
            <v>566720</v>
          </cell>
          <cell r="W39">
            <v>566720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5048</v>
          </cell>
          <cell r="AD39">
            <v>1243720</v>
          </cell>
        </row>
        <row r="40">
          <cell r="B40" t="str">
            <v>MSDQ</v>
          </cell>
          <cell r="C40" t="str">
            <v>Масдак</v>
          </cell>
          <cell r="H40">
            <v>0</v>
          </cell>
          <cell r="M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1">
          <cell r="B41" t="str">
            <v>MSEC</v>
          </cell>
          <cell r="C41" t="str">
            <v>Монсек</v>
          </cell>
          <cell r="D41">
            <v>22720</v>
          </cell>
          <cell r="E41">
            <v>15381440</v>
          </cell>
          <cell r="H41">
            <v>15381440</v>
          </cell>
          <cell r="M41">
            <v>0</v>
          </cell>
          <cell r="R41">
            <v>0</v>
          </cell>
          <cell r="S41">
            <v>67611</v>
          </cell>
          <cell r="T41">
            <v>14819524.130000001</v>
          </cell>
          <cell r="U41">
            <v>8874</v>
          </cell>
          <cell r="V41">
            <v>10429374.48</v>
          </cell>
          <cell r="W41">
            <v>25248898.609999999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99205</v>
          </cell>
          <cell r="AD41">
            <v>40630338.609999999</v>
          </cell>
        </row>
        <row r="42">
          <cell r="B42" t="str">
            <v>NOVL</v>
          </cell>
          <cell r="C42" t="str">
            <v>Новел инвестмент</v>
          </cell>
          <cell r="D42">
            <v>129972</v>
          </cell>
          <cell r="E42">
            <v>87991044</v>
          </cell>
          <cell r="H42">
            <v>87991044</v>
          </cell>
          <cell r="M42">
            <v>0</v>
          </cell>
          <cell r="R42">
            <v>0</v>
          </cell>
          <cell r="S42">
            <v>222607</v>
          </cell>
          <cell r="T42">
            <v>34735446.969999999</v>
          </cell>
          <cell r="U42">
            <v>551067</v>
          </cell>
          <cell r="V42">
            <v>54139161.380000003</v>
          </cell>
          <cell r="W42">
            <v>88874608.349999994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903646</v>
          </cell>
          <cell r="AD42">
            <v>176865652.34999999</v>
          </cell>
        </row>
        <row r="43">
          <cell r="B43" t="str">
            <v>NSEC</v>
          </cell>
          <cell r="C43" t="str">
            <v xml:space="preserve">Нэйшнл сэкюритис </v>
          </cell>
          <cell r="D43">
            <v>10264</v>
          </cell>
          <cell r="E43">
            <v>6948728</v>
          </cell>
          <cell r="H43">
            <v>6948728</v>
          </cell>
          <cell r="M43">
            <v>0</v>
          </cell>
          <cell r="R43">
            <v>0</v>
          </cell>
          <cell r="S43">
            <v>215</v>
          </cell>
          <cell r="T43">
            <v>232351.94</v>
          </cell>
          <cell r="U43">
            <v>0</v>
          </cell>
          <cell r="V43">
            <v>0</v>
          </cell>
          <cell r="W43">
            <v>232351.94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10479</v>
          </cell>
          <cell r="AD43">
            <v>7181079.9400000004</v>
          </cell>
        </row>
        <row r="44">
          <cell r="B44" t="str">
            <v>RISM</v>
          </cell>
          <cell r="C44" t="str">
            <v>Райнос инвестмент</v>
          </cell>
          <cell r="D44">
            <v>38762758</v>
          </cell>
          <cell r="E44">
            <v>26242387166</v>
          </cell>
          <cell r="F44">
            <v>52700000</v>
          </cell>
          <cell r="G44">
            <v>35677900000</v>
          </cell>
          <cell r="H44">
            <v>61920287166</v>
          </cell>
          <cell r="M44">
            <v>0</v>
          </cell>
          <cell r="R44">
            <v>0</v>
          </cell>
          <cell r="S44">
            <v>141553</v>
          </cell>
          <cell r="T44">
            <v>82983489.060000002</v>
          </cell>
          <cell r="U44">
            <v>219825</v>
          </cell>
          <cell r="V44">
            <v>102301954.31</v>
          </cell>
          <cell r="W44">
            <v>185285443.37</v>
          </cell>
          <cell r="X44">
            <v>88</v>
          </cell>
          <cell r="Y44">
            <v>8800000</v>
          </cell>
          <cell r="Z44">
            <v>100</v>
          </cell>
          <cell r="AA44">
            <v>10000000</v>
          </cell>
          <cell r="AB44">
            <v>18800000</v>
          </cell>
          <cell r="AC44">
            <v>91824324</v>
          </cell>
          <cell r="AD44">
            <v>62124372609.370003</v>
          </cell>
        </row>
        <row r="45">
          <cell r="B45" t="str">
            <v>SANR</v>
          </cell>
          <cell r="C45" t="str">
            <v>Санар</v>
          </cell>
          <cell r="D45">
            <v>7402</v>
          </cell>
          <cell r="E45">
            <v>5011154</v>
          </cell>
          <cell r="H45">
            <v>5011154</v>
          </cell>
          <cell r="M45">
            <v>0</v>
          </cell>
          <cell r="R45">
            <v>0</v>
          </cell>
          <cell r="S45">
            <v>0</v>
          </cell>
          <cell r="T45">
            <v>0</v>
          </cell>
          <cell r="U45">
            <v>3449</v>
          </cell>
          <cell r="V45">
            <v>2340390</v>
          </cell>
          <cell r="W45">
            <v>2340390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10851</v>
          </cell>
          <cell r="AD45">
            <v>7351544</v>
          </cell>
        </row>
        <row r="46">
          <cell r="B46" t="str">
            <v>SECP</v>
          </cell>
          <cell r="C46" t="str">
            <v>Сикап</v>
          </cell>
          <cell r="H46">
            <v>0</v>
          </cell>
          <cell r="M46">
            <v>0</v>
          </cell>
          <cell r="R46">
            <v>0</v>
          </cell>
          <cell r="S46">
            <v>2552925</v>
          </cell>
          <cell r="T46">
            <v>50810625.590000004</v>
          </cell>
          <cell r="U46">
            <v>93584</v>
          </cell>
          <cell r="V46">
            <v>13492432.119999999</v>
          </cell>
          <cell r="W46">
            <v>64303057.710000001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2646509</v>
          </cell>
          <cell r="AD46">
            <v>64303057.710000001</v>
          </cell>
        </row>
        <row r="47">
          <cell r="B47" t="str">
            <v>SGC</v>
          </cell>
          <cell r="C47" t="str">
            <v>Эс Жи капитал</v>
          </cell>
          <cell r="D47">
            <v>4550</v>
          </cell>
          <cell r="E47">
            <v>3080350</v>
          </cell>
          <cell r="H47">
            <v>3080350</v>
          </cell>
          <cell r="M47">
            <v>0</v>
          </cell>
          <cell r="R47">
            <v>0</v>
          </cell>
          <cell r="S47">
            <v>0</v>
          </cell>
          <cell r="T47">
            <v>0</v>
          </cell>
          <cell r="U47">
            <v>349000</v>
          </cell>
          <cell r="V47">
            <v>5902592.4699999997</v>
          </cell>
          <cell r="W47">
            <v>5902592.4699999997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353550</v>
          </cell>
          <cell r="AD47">
            <v>8982942.4699999988</v>
          </cell>
        </row>
        <row r="48">
          <cell r="B48" t="str">
            <v>SILS</v>
          </cell>
          <cell r="C48" t="str">
            <v>Силвэр лайт секюритиз</v>
          </cell>
          <cell r="H48">
            <v>0</v>
          </cell>
          <cell r="M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</row>
        <row r="49">
          <cell r="B49" t="str">
            <v>STIN</v>
          </cell>
          <cell r="C49" t="str">
            <v>Стандарт Инвестмент</v>
          </cell>
          <cell r="D49">
            <v>87188</v>
          </cell>
          <cell r="E49">
            <v>59026276</v>
          </cell>
          <cell r="H49">
            <v>59026276</v>
          </cell>
          <cell r="M49">
            <v>0</v>
          </cell>
          <cell r="R49">
            <v>0</v>
          </cell>
          <cell r="S49">
            <v>391961</v>
          </cell>
          <cell r="T49">
            <v>82150238.870000005</v>
          </cell>
          <cell r="U49">
            <v>275455</v>
          </cell>
          <cell r="V49">
            <v>123075720.89</v>
          </cell>
          <cell r="W49">
            <v>205225959.75999999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754604</v>
          </cell>
          <cell r="AD49">
            <v>264252235.75999999</v>
          </cell>
        </row>
        <row r="50">
          <cell r="B50" t="str">
            <v>STOK</v>
          </cell>
          <cell r="C50" t="str">
            <v>Стоклаб секьюритиз</v>
          </cell>
          <cell r="D50">
            <v>89047</v>
          </cell>
          <cell r="E50">
            <v>60284819</v>
          </cell>
          <cell r="H50">
            <v>60284819</v>
          </cell>
          <cell r="I50">
            <v>40</v>
          </cell>
          <cell r="J50">
            <v>4000000</v>
          </cell>
          <cell r="M50">
            <v>4000000</v>
          </cell>
          <cell r="N50">
            <v>208</v>
          </cell>
          <cell r="O50">
            <v>20800000</v>
          </cell>
          <cell r="R50">
            <v>20800000</v>
          </cell>
          <cell r="S50">
            <v>800476</v>
          </cell>
          <cell r="T50">
            <v>125257515.5</v>
          </cell>
          <cell r="U50">
            <v>404772</v>
          </cell>
          <cell r="V50">
            <v>84464657.200000003</v>
          </cell>
          <cell r="W50">
            <v>209722172.69999999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1294543</v>
          </cell>
          <cell r="AD50">
            <v>294806991.69999999</v>
          </cell>
        </row>
        <row r="51">
          <cell r="B51" t="str">
            <v>TABO</v>
          </cell>
          <cell r="C51" t="str">
            <v>Таван богд</v>
          </cell>
          <cell r="D51">
            <v>29176</v>
          </cell>
          <cell r="E51">
            <v>19752152</v>
          </cell>
          <cell r="H51">
            <v>19752152</v>
          </cell>
          <cell r="M51">
            <v>0</v>
          </cell>
          <cell r="R51">
            <v>0</v>
          </cell>
          <cell r="S51">
            <v>5790</v>
          </cell>
          <cell r="T51">
            <v>3936027</v>
          </cell>
          <cell r="U51">
            <v>23677</v>
          </cell>
          <cell r="V51">
            <v>21580622</v>
          </cell>
          <cell r="W51">
            <v>25516649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58643</v>
          </cell>
          <cell r="AD51">
            <v>45268801</v>
          </cell>
        </row>
        <row r="52">
          <cell r="B52" t="str">
            <v>TCHB</v>
          </cell>
          <cell r="C52" t="str">
            <v>Тулгат чандманьбаян</v>
          </cell>
          <cell r="D52">
            <v>122583</v>
          </cell>
          <cell r="E52">
            <v>82988691</v>
          </cell>
          <cell r="H52">
            <v>82988691</v>
          </cell>
          <cell r="M52">
            <v>0</v>
          </cell>
          <cell r="R52">
            <v>0</v>
          </cell>
          <cell r="S52">
            <v>7025</v>
          </cell>
          <cell r="T52">
            <v>4158430</v>
          </cell>
          <cell r="U52">
            <v>3422</v>
          </cell>
          <cell r="V52">
            <v>7163820.0899999999</v>
          </cell>
          <cell r="W52">
            <v>11322250.09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133030</v>
          </cell>
          <cell r="AD52">
            <v>94310941.090000004</v>
          </cell>
        </row>
        <row r="53">
          <cell r="B53" t="str">
            <v>TDB</v>
          </cell>
          <cell r="C53" t="str">
            <v>Ти ди би секьюритис</v>
          </cell>
          <cell r="D53">
            <v>525253</v>
          </cell>
          <cell r="E53">
            <v>355596281</v>
          </cell>
          <cell r="H53">
            <v>355596281</v>
          </cell>
          <cell r="I53">
            <v>10</v>
          </cell>
          <cell r="J53">
            <v>1000000</v>
          </cell>
          <cell r="M53">
            <v>1000000</v>
          </cell>
          <cell r="N53">
            <v>165</v>
          </cell>
          <cell r="O53">
            <v>16500000</v>
          </cell>
          <cell r="R53">
            <v>16500000</v>
          </cell>
          <cell r="S53">
            <v>982738</v>
          </cell>
          <cell r="T53">
            <v>12604914577.379999</v>
          </cell>
          <cell r="U53">
            <v>826566</v>
          </cell>
          <cell r="V53">
            <v>1803542828.8499999</v>
          </cell>
          <cell r="W53">
            <v>14408457406.23</v>
          </cell>
          <cell r="X53">
            <v>4599</v>
          </cell>
          <cell r="Y53">
            <v>345225000</v>
          </cell>
          <cell r="Z53">
            <v>4587</v>
          </cell>
          <cell r="AA53">
            <v>344025000</v>
          </cell>
          <cell r="AB53">
            <v>689250000</v>
          </cell>
          <cell r="AC53">
            <v>2343918</v>
          </cell>
          <cell r="AD53">
            <v>15470803687.23</v>
          </cell>
        </row>
        <row r="54">
          <cell r="B54" t="str">
            <v>TNGR</v>
          </cell>
          <cell r="C54" t="str">
            <v>Тэнгэр капитал</v>
          </cell>
          <cell r="D54">
            <v>14403</v>
          </cell>
          <cell r="E54">
            <v>9750831</v>
          </cell>
          <cell r="H54">
            <v>9750831</v>
          </cell>
          <cell r="M54">
            <v>0</v>
          </cell>
          <cell r="R54">
            <v>0</v>
          </cell>
          <cell r="S54">
            <v>2340</v>
          </cell>
          <cell r="T54">
            <v>5478162.7599999998</v>
          </cell>
          <cell r="U54">
            <v>19900</v>
          </cell>
          <cell r="V54">
            <v>5642042</v>
          </cell>
          <cell r="W54">
            <v>11120204.76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36643</v>
          </cell>
          <cell r="AD54">
            <v>20871035.759999998</v>
          </cell>
        </row>
        <row r="55">
          <cell r="B55" t="str">
            <v>TTOL</v>
          </cell>
          <cell r="C55" t="str">
            <v>Апекс капитал</v>
          </cell>
          <cell r="D55">
            <v>223696</v>
          </cell>
          <cell r="E55">
            <v>151442192</v>
          </cell>
          <cell r="H55">
            <v>151442192</v>
          </cell>
          <cell r="M55">
            <v>0</v>
          </cell>
          <cell r="R55">
            <v>0</v>
          </cell>
          <cell r="S55">
            <v>3394865</v>
          </cell>
          <cell r="T55">
            <v>462983217.70999998</v>
          </cell>
          <cell r="U55">
            <v>1884867</v>
          </cell>
          <cell r="V55">
            <v>649209473.88999999</v>
          </cell>
          <cell r="W55">
            <v>1112192691.5999999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5503428</v>
          </cell>
          <cell r="AD55">
            <v>1263634883.5999999</v>
          </cell>
        </row>
        <row r="56">
          <cell r="B56" t="str">
            <v>UNDR</v>
          </cell>
          <cell r="C56" t="str">
            <v>Өндөрхаан инвест</v>
          </cell>
          <cell r="D56">
            <v>995</v>
          </cell>
          <cell r="E56">
            <v>673615</v>
          </cell>
          <cell r="H56">
            <v>673615</v>
          </cell>
          <cell r="M56">
            <v>0</v>
          </cell>
          <cell r="R56">
            <v>0</v>
          </cell>
          <cell r="S56">
            <v>296</v>
          </cell>
          <cell r="T56">
            <v>422100</v>
          </cell>
          <cell r="U56">
            <v>11213</v>
          </cell>
          <cell r="V56">
            <v>9746402.1300000008</v>
          </cell>
          <cell r="W56">
            <v>10168502.130000001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12504</v>
          </cell>
          <cell r="AD56">
            <v>10842117.130000001</v>
          </cell>
        </row>
        <row r="57">
          <cell r="B57" t="str">
            <v>ZGB</v>
          </cell>
          <cell r="C57" t="str">
            <v>Таван богд капитал</v>
          </cell>
          <cell r="D57">
            <v>488709</v>
          </cell>
          <cell r="E57">
            <v>330855993</v>
          </cell>
          <cell r="H57">
            <v>330855993</v>
          </cell>
          <cell r="I57">
            <v>15037</v>
          </cell>
          <cell r="J57">
            <v>1503700000</v>
          </cell>
          <cell r="M57">
            <v>1503700000</v>
          </cell>
          <cell r="N57">
            <v>401</v>
          </cell>
          <cell r="O57">
            <v>40100000</v>
          </cell>
          <cell r="R57">
            <v>40100000</v>
          </cell>
          <cell r="S57">
            <v>1321648</v>
          </cell>
          <cell r="T57">
            <v>372032373.62</v>
          </cell>
          <cell r="U57">
            <v>1095533</v>
          </cell>
          <cell r="V57">
            <v>679457512.83000004</v>
          </cell>
          <cell r="W57">
            <v>1051489886.45</v>
          </cell>
          <cell r="X57">
            <v>4540</v>
          </cell>
          <cell r="Y57">
            <v>454000000</v>
          </cell>
          <cell r="Z57">
            <v>4543</v>
          </cell>
          <cell r="AA57">
            <v>454300000</v>
          </cell>
          <cell r="AB57">
            <v>908300000</v>
          </cell>
          <cell r="AC57">
            <v>2930411</v>
          </cell>
          <cell r="AD57">
            <v>3834445879.4499998</v>
          </cell>
        </row>
        <row r="58">
          <cell r="B58" t="str">
            <v>ZRGD</v>
          </cell>
          <cell r="C58" t="str">
            <v>Зэргэд</v>
          </cell>
          <cell r="D58">
            <v>52654</v>
          </cell>
          <cell r="E58">
            <v>35646758</v>
          </cell>
          <cell r="H58">
            <v>35646758</v>
          </cell>
          <cell r="I58">
            <v>240</v>
          </cell>
          <cell r="J58">
            <v>24000000</v>
          </cell>
          <cell r="M58">
            <v>24000000</v>
          </cell>
          <cell r="R58">
            <v>0</v>
          </cell>
          <cell r="S58">
            <v>15732</v>
          </cell>
          <cell r="T58">
            <v>7120909.1799999997</v>
          </cell>
          <cell r="U58">
            <v>59950</v>
          </cell>
          <cell r="V58">
            <v>34545341.450000003</v>
          </cell>
          <cell r="W58">
            <v>41666250.630000003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128576</v>
          </cell>
          <cell r="AD58">
            <v>101313008.63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ABS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B7" t="str">
            <v>ACE</v>
          </cell>
          <cell r="C7" t="str">
            <v>АСЕ энд Т Капитал ХХК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B8" t="str">
            <v>ALTN</v>
          </cell>
          <cell r="C8" t="str">
            <v>Алтан хоромсог ХХК</v>
          </cell>
          <cell r="D8">
            <v>18494</v>
          </cell>
          <cell r="E8">
            <v>10683783</v>
          </cell>
          <cell r="F8">
            <v>1047</v>
          </cell>
          <cell r="G8">
            <v>3082650</v>
          </cell>
          <cell r="H8">
            <v>13766433</v>
          </cell>
        </row>
        <row r="9">
          <cell r="B9" t="str">
            <v>APS</v>
          </cell>
          <cell r="C9" t="str">
            <v>Азиа Пасифик секьюритис ХХК</v>
          </cell>
          <cell r="D9">
            <v>11445</v>
          </cell>
          <cell r="E9">
            <v>758613.5</v>
          </cell>
          <cell r="F9">
            <v>893</v>
          </cell>
          <cell r="G9">
            <v>3732601</v>
          </cell>
          <cell r="H9">
            <v>4491214.5</v>
          </cell>
        </row>
        <row r="10">
          <cell r="B10" t="str">
            <v>ARD</v>
          </cell>
          <cell r="C10" t="str">
            <v>Өлзий энд КО капитал ХХК</v>
          </cell>
          <cell r="D10">
            <v>258838</v>
          </cell>
          <cell r="E10">
            <v>95776852.170000002</v>
          </cell>
          <cell r="F10">
            <v>454778</v>
          </cell>
          <cell r="G10">
            <v>179328865.55000001</v>
          </cell>
          <cell r="H10">
            <v>275105717.72000003</v>
          </cell>
        </row>
        <row r="11">
          <cell r="B11" t="str">
            <v>ARGB</v>
          </cell>
          <cell r="C11" t="str">
            <v>Аргай бэст ХХК</v>
          </cell>
          <cell r="D11">
            <v>24518</v>
          </cell>
          <cell r="E11">
            <v>12376393.960000001</v>
          </cell>
          <cell r="F11">
            <v>6861</v>
          </cell>
          <cell r="G11">
            <v>9915982</v>
          </cell>
          <cell r="H11">
            <v>22292375.960000001</v>
          </cell>
        </row>
        <row r="12">
          <cell r="B12" t="str">
            <v>BATS</v>
          </cell>
          <cell r="C12" t="str">
            <v>Батс ХХК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B13" t="str">
            <v>BDSC</v>
          </cell>
          <cell r="C13" t="str">
            <v>БиДиСек ХК</v>
          </cell>
          <cell r="D13">
            <v>1202664</v>
          </cell>
          <cell r="E13">
            <v>648323783.21000004</v>
          </cell>
          <cell r="F13">
            <v>813273</v>
          </cell>
          <cell r="G13">
            <v>376401479.13999999</v>
          </cell>
          <cell r="H13">
            <v>1024725262.35</v>
          </cell>
        </row>
        <row r="14">
          <cell r="B14" t="str">
            <v>BKOC</v>
          </cell>
          <cell r="C14" t="str">
            <v>БКО Капитал ҮЦК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B15" t="str">
            <v>BLAC</v>
          </cell>
          <cell r="C15" t="str">
            <v>Блэкстоун интернэйшнл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 t="str">
            <v>BLMB</v>
          </cell>
          <cell r="C16" t="str">
            <v>Блүмсбюри секюритиес ХХК</v>
          </cell>
          <cell r="D16">
            <v>391</v>
          </cell>
          <cell r="E16">
            <v>204013</v>
          </cell>
          <cell r="F16">
            <v>0</v>
          </cell>
          <cell r="G16">
            <v>0</v>
          </cell>
          <cell r="H16">
            <v>204013</v>
          </cell>
        </row>
        <row r="17">
          <cell r="B17" t="str">
            <v>BSK</v>
          </cell>
          <cell r="C17" t="str">
            <v>BLUE SKY</v>
          </cell>
          <cell r="D17">
            <v>0</v>
          </cell>
          <cell r="E17">
            <v>0</v>
          </cell>
          <cell r="F17">
            <v>2215</v>
          </cell>
          <cell r="G17">
            <v>7504645</v>
          </cell>
          <cell r="H17">
            <v>7504645</v>
          </cell>
        </row>
        <row r="18">
          <cell r="B18" t="str">
            <v>BULG</v>
          </cell>
          <cell r="C18" t="str">
            <v>Булган брокер ХХК</v>
          </cell>
          <cell r="D18">
            <v>290</v>
          </cell>
          <cell r="E18">
            <v>1160000</v>
          </cell>
          <cell r="F18">
            <v>26099</v>
          </cell>
          <cell r="G18">
            <v>7601394.0999999996</v>
          </cell>
          <cell r="H18">
            <v>8761394.0999999996</v>
          </cell>
        </row>
        <row r="19">
          <cell r="B19" t="str">
            <v>BUMB</v>
          </cell>
          <cell r="C19" t="str">
            <v>Бумбат-Алтай ХХК</v>
          </cell>
          <cell r="D19">
            <v>147663</v>
          </cell>
          <cell r="E19">
            <v>30008803.32</v>
          </cell>
          <cell r="F19">
            <v>230582</v>
          </cell>
          <cell r="G19">
            <v>61489990.590000004</v>
          </cell>
          <cell r="H19">
            <v>91498793.909999996</v>
          </cell>
        </row>
        <row r="20">
          <cell r="B20" t="str">
            <v>BZIN</v>
          </cell>
          <cell r="C20" t="str">
            <v>Мирэ Эссет Секьюритис Монгол ХХК</v>
          </cell>
          <cell r="D20">
            <v>69659</v>
          </cell>
          <cell r="E20">
            <v>22897428.899999999</v>
          </cell>
          <cell r="F20">
            <v>172705</v>
          </cell>
          <cell r="G20">
            <v>23183554.489999998</v>
          </cell>
          <cell r="H20">
            <v>46080983.390000001</v>
          </cell>
        </row>
        <row r="21">
          <cell r="B21" t="str">
            <v>CTRL</v>
          </cell>
          <cell r="C21" t="str">
            <v>Централ секьюритийз ҮЦК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B22" t="str">
            <v>DCF</v>
          </cell>
          <cell r="C22" t="str">
            <v>Ди Си Эф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B23" t="str">
            <v>DELG</v>
          </cell>
          <cell r="C23" t="str">
            <v>Дэлгэрхангай секюритиз ХХК</v>
          </cell>
          <cell r="D23">
            <v>217095</v>
          </cell>
          <cell r="E23">
            <v>138948761.59999999</v>
          </cell>
          <cell r="F23">
            <v>479646</v>
          </cell>
          <cell r="G23">
            <v>222066915.75</v>
          </cell>
          <cell r="H23">
            <v>361015677.35000002</v>
          </cell>
        </row>
        <row r="24">
          <cell r="B24" t="str">
            <v>DOMI</v>
          </cell>
          <cell r="C24" t="str">
            <v>Домикс сек ҮЦК ХХК</v>
          </cell>
          <cell r="D24">
            <v>74803</v>
          </cell>
          <cell r="E24">
            <v>5754008.29</v>
          </cell>
          <cell r="F24">
            <v>7646</v>
          </cell>
          <cell r="G24">
            <v>3136176.51</v>
          </cell>
          <cell r="H24">
            <v>8890184.8000000007</v>
          </cell>
        </row>
        <row r="25">
          <cell r="B25" t="str">
            <v>DRBR</v>
          </cell>
          <cell r="C25" t="str">
            <v>Дархан брокер ХХК</v>
          </cell>
          <cell r="D25">
            <v>26696</v>
          </cell>
          <cell r="E25">
            <v>3071054.8</v>
          </cell>
          <cell r="F25">
            <v>66332</v>
          </cell>
          <cell r="G25">
            <v>17228757</v>
          </cell>
          <cell r="H25">
            <v>20299811.800000001</v>
          </cell>
        </row>
        <row r="26">
          <cell r="B26" t="str">
            <v>ECM</v>
          </cell>
          <cell r="C26" t="str">
            <v>Евразиа капитал монголиа ХХК</v>
          </cell>
          <cell r="D26">
            <v>2578</v>
          </cell>
          <cell r="E26">
            <v>53880.2</v>
          </cell>
          <cell r="F26">
            <v>0</v>
          </cell>
          <cell r="G26">
            <v>0</v>
          </cell>
          <cell r="H26">
            <v>53880.2</v>
          </cell>
        </row>
        <row r="27">
          <cell r="B27" t="str">
            <v>FCX</v>
          </cell>
          <cell r="C27" t="str">
            <v>Эф Си Икс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B28" t="str">
            <v>GATR</v>
          </cell>
          <cell r="C28" t="str">
            <v>Гацуурт трейд ХХК</v>
          </cell>
          <cell r="D28">
            <v>1775</v>
          </cell>
          <cell r="E28">
            <v>2414046</v>
          </cell>
          <cell r="F28">
            <v>1000</v>
          </cell>
          <cell r="G28">
            <v>115000</v>
          </cell>
          <cell r="H28">
            <v>2529046</v>
          </cell>
        </row>
        <row r="29">
          <cell r="B29" t="str">
            <v>GAUL</v>
          </cell>
          <cell r="C29" t="str">
            <v>Гаүли ХХК</v>
          </cell>
          <cell r="D29">
            <v>6622</v>
          </cell>
          <cell r="E29">
            <v>9438836.8399999999</v>
          </cell>
          <cell r="F29">
            <v>47476</v>
          </cell>
          <cell r="G29">
            <v>14507603.050000001</v>
          </cell>
          <cell r="H29">
            <v>23946439.890000001</v>
          </cell>
        </row>
        <row r="30">
          <cell r="B30" t="str">
            <v>GDEV</v>
          </cell>
          <cell r="C30" t="str">
            <v>Гранддевелопмент ХХК</v>
          </cell>
          <cell r="D30">
            <v>99</v>
          </cell>
          <cell r="E30">
            <v>462662</v>
          </cell>
          <cell r="F30">
            <v>3500</v>
          </cell>
          <cell r="G30">
            <v>371090</v>
          </cell>
          <cell r="H30">
            <v>833752</v>
          </cell>
        </row>
        <row r="31">
          <cell r="B31" t="str">
            <v>GDSC</v>
          </cell>
          <cell r="C31" t="str">
            <v>Гүүдсек ХХК</v>
          </cell>
          <cell r="D31">
            <v>62163</v>
          </cell>
          <cell r="E31">
            <v>31312048.309999999</v>
          </cell>
          <cell r="F31">
            <v>63012</v>
          </cell>
          <cell r="G31">
            <v>21834842.809999999</v>
          </cell>
          <cell r="H31">
            <v>53146891.119999997</v>
          </cell>
        </row>
        <row r="32">
          <cell r="B32" t="str">
            <v>GLMT</v>
          </cell>
          <cell r="C32" t="str">
            <v>Голомт Капитал ХХК</v>
          </cell>
          <cell r="D32">
            <v>7802870</v>
          </cell>
          <cell r="E32">
            <v>1710204072.5699999</v>
          </cell>
          <cell r="F32">
            <v>8193256</v>
          </cell>
          <cell r="G32">
            <v>1837961806.8199999</v>
          </cell>
          <cell r="H32">
            <v>3548165879.3899999</v>
          </cell>
        </row>
        <row r="33">
          <cell r="B33" t="str">
            <v>GNDX</v>
          </cell>
          <cell r="C33" t="str">
            <v>Гендекс ХХК</v>
          </cell>
          <cell r="D33">
            <v>3062</v>
          </cell>
          <cell r="E33">
            <v>1659456.5</v>
          </cell>
          <cell r="F33">
            <v>0</v>
          </cell>
          <cell r="G33">
            <v>0</v>
          </cell>
          <cell r="H33">
            <v>1659456.5</v>
          </cell>
        </row>
        <row r="34">
          <cell r="B34" t="str">
            <v>HUN</v>
          </cell>
          <cell r="C34" t="str">
            <v>Хүннү Эмпайр ХХК</v>
          </cell>
          <cell r="D34">
            <v>9</v>
          </cell>
          <cell r="E34">
            <v>8046</v>
          </cell>
          <cell r="F34">
            <v>5688</v>
          </cell>
          <cell r="G34">
            <v>1482018.89</v>
          </cell>
          <cell r="H34">
            <v>1490064.89</v>
          </cell>
        </row>
        <row r="35">
          <cell r="B35" t="str">
            <v>INVC</v>
          </cell>
          <cell r="C35" t="str">
            <v>Инвескор капитал ҮЦК</v>
          </cell>
          <cell r="D35">
            <v>668</v>
          </cell>
          <cell r="E35">
            <v>2062685</v>
          </cell>
          <cell r="F35">
            <v>3763</v>
          </cell>
          <cell r="G35">
            <v>15508030.5</v>
          </cell>
          <cell r="H35">
            <v>17570715.5</v>
          </cell>
        </row>
        <row r="36">
          <cell r="B36" t="str">
            <v>LFTI</v>
          </cell>
          <cell r="C36" t="str">
            <v>Лайфтайм инвестмент ХХК</v>
          </cell>
          <cell r="D36">
            <v>1935</v>
          </cell>
          <cell r="E36">
            <v>597427.4</v>
          </cell>
          <cell r="F36">
            <v>0</v>
          </cell>
          <cell r="G36">
            <v>0</v>
          </cell>
          <cell r="H36">
            <v>597427.4</v>
          </cell>
        </row>
        <row r="37">
          <cell r="B37" t="str">
            <v>MERG</v>
          </cell>
          <cell r="C37" t="str">
            <v>Мэргэн санаа ХХК</v>
          </cell>
          <cell r="D37">
            <v>2452</v>
          </cell>
          <cell r="E37">
            <v>839568</v>
          </cell>
          <cell r="F37">
            <v>147113</v>
          </cell>
          <cell r="G37">
            <v>133150901.78</v>
          </cell>
          <cell r="H37">
            <v>133990469.78</v>
          </cell>
        </row>
        <row r="38">
          <cell r="B38" t="str">
            <v>MIBG</v>
          </cell>
          <cell r="C38" t="str">
            <v>Мандал Капитал Маркетс ҮЦК</v>
          </cell>
          <cell r="D38">
            <v>269559</v>
          </cell>
          <cell r="E38">
            <v>182991224.96000001</v>
          </cell>
          <cell r="F38">
            <v>565928</v>
          </cell>
          <cell r="G38">
            <v>384844966.88</v>
          </cell>
          <cell r="H38">
            <v>567836191.84000003</v>
          </cell>
        </row>
        <row r="39">
          <cell r="B39" t="str">
            <v>MICC</v>
          </cell>
          <cell r="C39" t="str">
            <v>Эм Ай Си Си ХХК</v>
          </cell>
          <cell r="D39">
            <v>2486</v>
          </cell>
          <cell r="E39">
            <v>3963071</v>
          </cell>
          <cell r="F39">
            <v>3966</v>
          </cell>
          <cell r="G39">
            <v>6267349</v>
          </cell>
          <cell r="H39">
            <v>10230420</v>
          </cell>
        </row>
        <row r="40">
          <cell r="B40" t="str">
            <v>MNET</v>
          </cell>
          <cell r="C40" t="str">
            <v>Ард секюритиз ХХК</v>
          </cell>
          <cell r="D40">
            <v>3720369</v>
          </cell>
          <cell r="E40">
            <v>2221110747.2399998</v>
          </cell>
          <cell r="F40">
            <v>2829217</v>
          </cell>
          <cell r="G40">
            <v>2107467309.0899999</v>
          </cell>
          <cell r="H40">
            <v>4328578056.3299999</v>
          </cell>
        </row>
        <row r="41">
          <cell r="B41" t="str">
            <v>MOHU</v>
          </cell>
          <cell r="C41" t="str">
            <v>Монгол хувьцаа ХХК</v>
          </cell>
          <cell r="D41">
            <v>8968</v>
          </cell>
          <cell r="E41">
            <v>2026872</v>
          </cell>
          <cell r="F41">
            <v>0</v>
          </cell>
          <cell r="G41">
            <v>0</v>
          </cell>
          <cell r="H41">
            <v>2026872</v>
          </cell>
        </row>
        <row r="42">
          <cell r="B42" t="str">
            <v>MONG</v>
          </cell>
          <cell r="C42" t="str">
            <v>Монгол секюритиес ХК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B43" t="str">
            <v>MSDQ</v>
          </cell>
          <cell r="C43" t="str">
            <v>Масдак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B44" t="str">
            <v>MSEC</v>
          </cell>
          <cell r="C44" t="str">
            <v>Монсек ХХК</v>
          </cell>
          <cell r="D44">
            <v>53531</v>
          </cell>
          <cell r="E44">
            <v>15365806.369999999</v>
          </cell>
          <cell r="F44">
            <v>15189</v>
          </cell>
          <cell r="G44">
            <v>17107549.5</v>
          </cell>
          <cell r="H44">
            <v>32473355.869999997</v>
          </cell>
        </row>
        <row r="45">
          <cell r="B45" t="str">
            <v>NOVL</v>
          </cell>
          <cell r="C45" t="str">
            <v>Новел инвестмент ХХК</v>
          </cell>
          <cell r="D45">
            <v>21476</v>
          </cell>
          <cell r="E45">
            <v>64599338.18</v>
          </cell>
          <cell r="F45">
            <v>7544</v>
          </cell>
          <cell r="G45">
            <v>4710190</v>
          </cell>
          <cell r="H45">
            <v>69309528.180000007</v>
          </cell>
        </row>
        <row r="46">
          <cell r="B46" t="str">
            <v>NSEC</v>
          </cell>
          <cell r="C46" t="str">
            <v>Нэйшнл сэкюритис ХХК</v>
          </cell>
          <cell r="D46">
            <v>138354</v>
          </cell>
          <cell r="E46">
            <v>33319883.82</v>
          </cell>
          <cell r="F46">
            <v>231375</v>
          </cell>
          <cell r="G46">
            <v>108064327.11</v>
          </cell>
          <cell r="H46">
            <v>141384210.93000001</v>
          </cell>
        </row>
        <row r="47">
          <cell r="B47" t="str">
            <v>RISM</v>
          </cell>
          <cell r="C47" t="str">
            <v>Райнос инвестмент ҮЦК ХХК</v>
          </cell>
          <cell r="D47">
            <v>25719</v>
          </cell>
          <cell r="E47">
            <v>2943627.91</v>
          </cell>
          <cell r="F47">
            <v>50654</v>
          </cell>
          <cell r="G47">
            <v>3952934.16</v>
          </cell>
          <cell r="H47">
            <v>6896562.0700000003</v>
          </cell>
        </row>
        <row r="48">
          <cell r="B48" t="str">
            <v>SANR</v>
          </cell>
          <cell r="C48" t="str">
            <v>Санар ХХК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B49" t="str">
            <v>SECP</v>
          </cell>
          <cell r="C49" t="str">
            <v>СИКАП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B50" t="str">
            <v>SGC</v>
          </cell>
          <cell r="C50" t="str">
            <v>Эс Жи Капитал ХХК</v>
          </cell>
          <cell r="D50">
            <v>0</v>
          </cell>
          <cell r="E50">
            <v>0</v>
          </cell>
          <cell r="F50">
            <v>9500</v>
          </cell>
          <cell r="G50">
            <v>988000</v>
          </cell>
          <cell r="H50">
            <v>988000</v>
          </cell>
        </row>
        <row r="51">
          <cell r="B51" t="str">
            <v>SILS</v>
          </cell>
          <cell r="C51" t="str">
            <v>Силвэр лайт секюритиз ҮЦК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B52" t="str">
            <v>STIN</v>
          </cell>
          <cell r="C52" t="str">
            <v>Стандарт инвестмент ХХК</v>
          </cell>
          <cell r="D52">
            <v>285305</v>
          </cell>
          <cell r="E52">
            <v>131903290.37</v>
          </cell>
          <cell r="F52">
            <v>120057</v>
          </cell>
          <cell r="G52">
            <v>61751020.409999996</v>
          </cell>
          <cell r="H52">
            <v>193654310.78</v>
          </cell>
        </row>
        <row r="53">
          <cell r="B53" t="str">
            <v>STOK</v>
          </cell>
          <cell r="C53" t="str">
            <v>Стоклаб секьюритиз ҮЦК</v>
          </cell>
          <cell r="D53">
            <v>403</v>
          </cell>
          <cell r="E53">
            <v>126781.37</v>
          </cell>
          <cell r="F53">
            <v>4</v>
          </cell>
          <cell r="G53">
            <v>5436</v>
          </cell>
          <cell r="H53">
            <v>132217.37</v>
          </cell>
        </row>
        <row r="54">
          <cell r="B54" t="str">
            <v>TABO</v>
          </cell>
          <cell r="C54" t="str">
            <v>Таван богд ХХК</v>
          </cell>
          <cell r="D54">
            <v>7001</v>
          </cell>
          <cell r="E54">
            <v>862000</v>
          </cell>
          <cell r="F54">
            <v>29786</v>
          </cell>
          <cell r="G54">
            <v>32256255.390000001</v>
          </cell>
          <cell r="H54">
            <v>33118255.390000001</v>
          </cell>
        </row>
        <row r="55">
          <cell r="B55" t="str">
            <v>TCHB</v>
          </cell>
          <cell r="C55" t="str">
            <v>Тулгат чандмань баян ХХК</v>
          </cell>
          <cell r="D55">
            <v>1870</v>
          </cell>
          <cell r="E55">
            <v>14550689</v>
          </cell>
          <cell r="F55">
            <v>80201</v>
          </cell>
          <cell r="G55">
            <v>9793531.8000000007</v>
          </cell>
          <cell r="H55">
            <v>24344220.800000001</v>
          </cell>
        </row>
        <row r="56">
          <cell r="B56" t="str">
            <v>TDB</v>
          </cell>
          <cell r="C56" t="str">
            <v>Ти ди би секьюритис ХХК</v>
          </cell>
          <cell r="D56">
            <v>683605</v>
          </cell>
          <cell r="E56">
            <v>239660604</v>
          </cell>
          <cell r="F56">
            <v>751429</v>
          </cell>
          <cell r="G56">
            <v>168802664.96000001</v>
          </cell>
          <cell r="H56">
            <v>408463268.96000004</v>
          </cell>
        </row>
        <row r="57">
          <cell r="B57" t="str">
            <v>TNGR</v>
          </cell>
          <cell r="C57" t="str">
            <v>Тэнгэр капитал ХХК</v>
          </cell>
          <cell r="D57">
            <v>6578</v>
          </cell>
          <cell r="E57">
            <v>2172474.08</v>
          </cell>
          <cell r="F57">
            <v>7912</v>
          </cell>
          <cell r="G57">
            <v>917154.3</v>
          </cell>
          <cell r="H57">
            <v>3089628.38</v>
          </cell>
        </row>
        <row r="58">
          <cell r="B58" t="str">
            <v>TTOL</v>
          </cell>
          <cell r="C58" t="str">
            <v>Апекс Капитал ҮЦК</v>
          </cell>
          <cell r="D58">
            <v>1741575</v>
          </cell>
          <cell r="E58">
            <v>642055194.22000003</v>
          </cell>
          <cell r="F58">
            <v>2001858</v>
          </cell>
          <cell r="G58">
            <v>620285575.25</v>
          </cell>
          <cell r="H58">
            <v>1262340769.47</v>
          </cell>
        </row>
        <row r="59">
          <cell r="B59" t="str">
            <v>UNDR</v>
          </cell>
          <cell r="C59" t="str">
            <v>Өндөрхаан инвест ХХК</v>
          </cell>
          <cell r="D59">
            <v>0</v>
          </cell>
          <cell r="E59">
            <v>0</v>
          </cell>
          <cell r="F59">
            <v>7200</v>
          </cell>
          <cell r="G59">
            <v>1989838.77</v>
          </cell>
          <cell r="H59">
            <v>1989838.77</v>
          </cell>
        </row>
        <row r="60">
          <cell r="B60" t="str">
            <v>ZGB</v>
          </cell>
          <cell r="C60" t="str">
            <v>Таван Богд Капитал ХХК</v>
          </cell>
          <cell r="D60">
            <v>685711</v>
          </cell>
          <cell r="E60">
            <v>218172271.44999999</v>
          </cell>
          <cell r="F60">
            <v>167805</v>
          </cell>
          <cell r="G60">
            <v>51004639.869999997</v>
          </cell>
          <cell r="H60">
            <v>269176911.31999999</v>
          </cell>
        </row>
        <row r="61">
          <cell r="B61" t="str">
            <v>ZRGD</v>
          </cell>
          <cell r="C61" t="str">
            <v>Зэргэд ХХК</v>
          </cell>
          <cell r="D61">
            <v>26690</v>
          </cell>
          <cell r="E61">
            <v>19097598.960000001</v>
          </cell>
          <cell r="F61">
            <v>9479</v>
          </cell>
          <cell r="G61">
            <v>4124652.03</v>
          </cell>
          <cell r="H61">
            <v>23222250.990000002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R125"/>
  <sheetViews>
    <sheetView tabSelected="1" topLeftCell="A23" zoomScale="71" zoomScaleNormal="71" zoomScaleSheetLayoutView="70" zoomScalePageLayoutView="70" workbookViewId="0">
      <selection activeCell="N67" sqref="N67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5.42578125" style="1" bestFit="1" customWidth="1"/>
    <col min="4" max="4" width="11" style="1" customWidth="1"/>
    <col min="5" max="6" width="15.5703125" style="1" customWidth="1"/>
    <col min="7" max="8" width="23.42578125" style="1" customWidth="1"/>
    <col min="9" max="9" width="24" style="1" customWidth="1"/>
    <col min="10" max="10" width="22.85546875" style="2" customWidth="1"/>
    <col min="11" max="11" width="10" style="3" customWidth="1"/>
    <col min="12" max="12" width="26" style="3" customWidth="1"/>
    <col min="13" max="13" width="22.28515625" style="1" customWidth="1"/>
    <col min="14" max="14" width="24.85546875" style="1" customWidth="1"/>
    <col min="15" max="15" width="15.85546875" style="1" customWidth="1"/>
    <col min="16" max="16" width="22.28515625" style="4" bestFit="1" customWidth="1"/>
    <col min="17" max="17" width="9.140625" style="1"/>
    <col min="18" max="18" width="21.42578125" style="1" bestFit="1" customWidth="1"/>
    <col min="19" max="256" width="9.140625" style="1"/>
    <col min="257" max="257" width="4.28515625" style="1" customWidth="1"/>
    <col min="258" max="258" width="9.85546875" style="1" customWidth="1"/>
    <col min="259" max="259" width="55.42578125" style="1" bestFit="1" customWidth="1"/>
    <col min="260" max="260" width="12.85546875" style="1" customWidth="1"/>
    <col min="261" max="261" width="14.85546875" style="1" customWidth="1"/>
    <col min="262" max="262" width="14.28515625" style="1" customWidth="1"/>
    <col min="263" max="263" width="20.7109375" style="1" customWidth="1"/>
    <col min="264" max="264" width="21" style="1" customWidth="1"/>
    <col min="265" max="266" width="21.28515625" style="1" customWidth="1"/>
    <col min="267" max="268" width="22.42578125" style="1" bestFit="1" customWidth="1"/>
    <col min="269" max="269" width="22.28515625" style="1" bestFit="1" customWidth="1"/>
    <col min="270" max="270" width="16.7109375" style="1" customWidth="1"/>
    <col min="271" max="271" width="21.42578125" style="1" bestFit="1" customWidth="1"/>
    <col min="272" max="272" width="22.28515625" style="1" bestFit="1" customWidth="1"/>
    <col min="273" max="512" width="9.140625" style="1"/>
    <col min="513" max="513" width="4.28515625" style="1" customWidth="1"/>
    <col min="514" max="514" width="9.85546875" style="1" customWidth="1"/>
    <col min="515" max="515" width="55.42578125" style="1" bestFit="1" customWidth="1"/>
    <col min="516" max="516" width="12.85546875" style="1" customWidth="1"/>
    <col min="517" max="517" width="14.85546875" style="1" customWidth="1"/>
    <col min="518" max="518" width="14.28515625" style="1" customWidth="1"/>
    <col min="519" max="519" width="20.7109375" style="1" customWidth="1"/>
    <col min="520" max="520" width="21" style="1" customWidth="1"/>
    <col min="521" max="522" width="21.28515625" style="1" customWidth="1"/>
    <col min="523" max="524" width="22.42578125" style="1" bestFit="1" customWidth="1"/>
    <col min="525" max="525" width="22.28515625" style="1" bestFit="1" customWidth="1"/>
    <col min="526" max="526" width="16.7109375" style="1" customWidth="1"/>
    <col min="527" max="527" width="21.42578125" style="1" bestFit="1" customWidth="1"/>
    <col min="528" max="528" width="22.28515625" style="1" bestFit="1" customWidth="1"/>
    <col min="529" max="768" width="9.140625" style="1"/>
    <col min="769" max="769" width="4.28515625" style="1" customWidth="1"/>
    <col min="770" max="770" width="9.85546875" style="1" customWidth="1"/>
    <col min="771" max="771" width="55.42578125" style="1" bestFit="1" customWidth="1"/>
    <col min="772" max="772" width="12.85546875" style="1" customWidth="1"/>
    <col min="773" max="773" width="14.85546875" style="1" customWidth="1"/>
    <col min="774" max="774" width="14.28515625" style="1" customWidth="1"/>
    <col min="775" max="775" width="20.7109375" style="1" customWidth="1"/>
    <col min="776" max="776" width="21" style="1" customWidth="1"/>
    <col min="777" max="778" width="21.28515625" style="1" customWidth="1"/>
    <col min="779" max="780" width="22.42578125" style="1" bestFit="1" customWidth="1"/>
    <col min="781" max="781" width="22.28515625" style="1" bestFit="1" customWidth="1"/>
    <col min="782" max="782" width="16.7109375" style="1" customWidth="1"/>
    <col min="783" max="783" width="21.42578125" style="1" bestFit="1" customWidth="1"/>
    <col min="784" max="784" width="22.28515625" style="1" bestFit="1" customWidth="1"/>
    <col min="785" max="1024" width="9.140625" style="1"/>
    <col min="1025" max="1025" width="4.28515625" style="1" customWidth="1"/>
    <col min="1026" max="1026" width="9.85546875" style="1" customWidth="1"/>
    <col min="1027" max="1027" width="55.42578125" style="1" bestFit="1" customWidth="1"/>
    <col min="1028" max="1028" width="12.85546875" style="1" customWidth="1"/>
    <col min="1029" max="1029" width="14.85546875" style="1" customWidth="1"/>
    <col min="1030" max="1030" width="14.28515625" style="1" customWidth="1"/>
    <col min="1031" max="1031" width="20.7109375" style="1" customWidth="1"/>
    <col min="1032" max="1032" width="21" style="1" customWidth="1"/>
    <col min="1033" max="1034" width="21.28515625" style="1" customWidth="1"/>
    <col min="1035" max="1036" width="22.42578125" style="1" bestFit="1" customWidth="1"/>
    <col min="1037" max="1037" width="22.28515625" style="1" bestFit="1" customWidth="1"/>
    <col min="1038" max="1038" width="16.7109375" style="1" customWidth="1"/>
    <col min="1039" max="1039" width="21.42578125" style="1" bestFit="1" customWidth="1"/>
    <col min="1040" max="1040" width="22.28515625" style="1" bestFit="1" customWidth="1"/>
    <col min="1041" max="1280" width="9.140625" style="1"/>
    <col min="1281" max="1281" width="4.28515625" style="1" customWidth="1"/>
    <col min="1282" max="1282" width="9.85546875" style="1" customWidth="1"/>
    <col min="1283" max="1283" width="55.42578125" style="1" bestFit="1" customWidth="1"/>
    <col min="1284" max="1284" width="12.85546875" style="1" customWidth="1"/>
    <col min="1285" max="1285" width="14.85546875" style="1" customWidth="1"/>
    <col min="1286" max="1286" width="14.28515625" style="1" customWidth="1"/>
    <col min="1287" max="1287" width="20.7109375" style="1" customWidth="1"/>
    <col min="1288" max="1288" width="21" style="1" customWidth="1"/>
    <col min="1289" max="1290" width="21.28515625" style="1" customWidth="1"/>
    <col min="1291" max="1292" width="22.42578125" style="1" bestFit="1" customWidth="1"/>
    <col min="1293" max="1293" width="22.28515625" style="1" bestFit="1" customWidth="1"/>
    <col min="1294" max="1294" width="16.7109375" style="1" customWidth="1"/>
    <col min="1295" max="1295" width="21.42578125" style="1" bestFit="1" customWidth="1"/>
    <col min="1296" max="1296" width="22.28515625" style="1" bestFit="1" customWidth="1"/>
    <col min="1297" max="1536" width="9.140625" style="1"/>
    <col min="1537" max="1537" width="4.28515625" style="1" customWidth="1"/>
    <col min="1538" max="1538" width="9.85546875" style="1" customWidth="1"/>
    <col min="1539" max="1539" width="55.42578125" style="1" bestFit="1" customWidth="1"/>
    <col min="1540" max="1540" width="12.85546875" style="1" customWidth="1"/>
    <col min="1541" max="1541" width="14.85546875" style="1" customWidth="1"/>
    <col min="1542" max="1542" width="14.28515625" style="1" customWidth="1"/>
    <col min="1543" max="1543" width="20.7109375" style="1" customWidth="1"/>
    <col min="1544" max="1544" width="21" style="1" customWidth="1"/>
    <col min="1545" max="1546" width="21.28515625" style="1" customWidth="1"/>
    <col min="1547" max="1548" width="22.42578125" style="1" bestFit="1" customWidth="1"/>
    <col min="1549" max="1549" width="22.28515625" style="1" bestFit="1" customWidth="1"/>
    <col min="1550" max="1550" width="16.7109375" style="1" customWidth="1"/>
    <col min="1551" max="1551" width="21.42578125" style="1" bestFit="1" customWidth="1"/>
    <col min="1552" max="1552" width="22.28515625" style="1" bestFit="1" customWidth="1"/>
    <col min="1553" max="1792" width="9.140625" style="1"/>
    <col min="1793" max="1793" width="4.28515625" style="1" customWidth="1"/>
    <col min="1794" max="1794" width="9.85546875" style="1" customWidth="1"/>
    <col min="1795" max="1795" width="55.42578125" style="1" bestFit="1" customWidth="1"/>
    <col min="1796" max="1796" width="12.85546875" style="1" customWidth="1"/>
    <col min="1797" max="1797" width="14.85546875" style="1" customWidth="1"/>
    <col min="1798" max="1798" width="14.28515625" style="1" customWidth="1"/>
    <col min="1799" max="1799" width="20.7109375" style="1" customWidth="1"/>
    <col min="1800" max="1800" width="21" style="1" customWidth="1"/>
    <col min="1801" max="1802" width="21.28515625" style="1" customWidth="1"/>
    <col min="1803" max="1804" width="22.42578125" style="1" bestFit="1" customWidth="1"/>
    <col min="1805" max="1805" width="22.28515625" style="1" bestFit="1" customWidth="1"/>
    <col min="1806" max="1806" width="16.7109375" style="1" customWidth="1"/>
    <col min="1807" max="1807" width="21.42578125" style="1" bestFit="1" customWidth="1"/>
    <col min="1808" max="1808" width="22.28515625" style="1" bestFit="1" customWidth="1"/>
    <col min="1809" max="2048" width="9.140625" style="1"/>
    <col min="2049" max="2049" width="4.28515625" style="1" customWidth="1"/>
    <col min="2050" max="2050" width="9.85546875" style="1" customWidth="1"/>
    <col min="2051" max="2051" width="55.42578125" style="1" bestFit="1" customWidth="1"/>
    <col min="2052" max="2052" width="12.85546875" style="1" customWidth="1"/>
    <col min="2053" max="2053" width="14.85546875" style="1" customWidth="1"/>
    <col min="2054" max="2054" width="14.28515625" style="1" customWidth="1"/>
    <col min="2055" max="2055" width="20.7109375" style="1" customWidth="1"/>
    <col min="2056" max="2056" width="21" style="1" customWidth="1"/>
    <col min="2057" max="2058" width="21.28515625" style="1" customWidth="1"/>
    <col min="2059" max="2060" width="22.42578125" style="1" bestFit="1" customWidth="1"/>
    <col min="2061" max="2061" width="22.28515625" style="1" bestFit="1" customWidth="1"/>
    <col min="2062" max="2062" width="16.7109375" style="1" customWidth="1"/>
    <col min="2063" max="2063" width="21.42578125" style="1" bestFit="1" customWidth="1"/>
    <col min="2064" max="2064" width="22.28515625" style="1" bestFit="1" customWidth="1"/>
    <col min="2065" max="2304" width="9.140625" style="1"/>
    <col min="2305" max="2305" width="4.28515625" style="1" customWidth="1"/>
    <col min="2306" max="2306" width="9.85546875" style="1" customWidth="1"/>
    <col min="2307" max="2307" width="55.42578125" style="1" bestFit="1" customWidth="1"/>
    <col min="2308" max="2308" width="12.85546875" style="1" customWidth="1"/>
    <col min="2309" max="2309" width="14.85546875" style="1" customWidth="1"/>
    <col min="2310" max="2310" width="14.28515625" style="1" customWidth="1"/>
    <col min="2311" max="2311" width="20.7109375" style="1" customWidth="1"/>
    <col min="2312" max="2312" width="21" style="1" customWidth="1"/>
    <col min="2313" max="2314" width="21.28515625" style="1" customWidth="1"/>
    <col min="2315" max="2316" width="22.42578125" style="1" bestFit="1" customWidth="1"/>
    <col min="2317" max="2317" width="22.28515625" style="1" bestFit="1" customWidth="1"/>
    <col min="2318" max="2318" width="16.7109375" style="1" customWidth="1"/>
    <col min="2319" max="2319" width="21.42578125" style="1" bestFit="1" customWidth="1"/>
    <col min="2320" max="2320" width="22.28515625" style="1" bestFit="1" customWidth="1"/>
    <col min="2321" max="2560" width="9.140625" style="1"/>
    <col min="2561" max="2561" width="4.28515625" style="1" customWidth="1"/>
    <col min="2562" max="2562" width="9.85546875" style="1" customWidth="1"/>
    <col min="2563" max="2563" width="55.42578125" style="1" bestFit="1" customWidth="1"/>
    <col min="2564" max="2564" width="12.85546875" style="1" customWidth="1"/>
    <col min="2565" max="2565" width="14.85546875" style="1" customWidth="1"/>
    <col min="2566" max="2566" width="14.28515625" style="1" customWidth="1"/>
    <col min="2567" max="2567" width="20.7109375" style="1" customWidth="1"/>
    <col min="2568" max="2568" width="21" style="1" customWidth="1"/>
    <col min="2569" max="2570" width="21.28515625" style="1" customWidth="1"/>
    <col min="2571" max="2572" width="22.42578125" style="1" bestFit="1" customWidth="1"/>
    <col min="2573" max="2573" width="22.28515625" style="1" bestFit="1" customWidth="1"/>
    <col min="2574" max="2574" width="16.7109375" style="1" customWidth="1"/>
    <col min="2575" max="2575" width="21.42578125" style="1" bestFit="1" customWidth="1"/>
    <col min="2576" max="2576" width="22.28515625" style="1" bestFit="1" customWidth="1"/>
    <col min="2577" max="2816" width="9.140625" style="1"/>
    <col min="2817" max="2817" width="4.28515625" style="1" customWidth="1"/>
    <col min="2818" max="2818" width="9.85546875" style="1" customWidth="1"/>
    <col min="2819" max="2819" width="55.42578125" style="1" bestFit="1" customWidth="1"/>
    <col min="2820" max="2820" width="12.85546875" style="1" customWidth="1"/>
    <col min="2821" max="2821" width="14.85546875" style="1" customWidth="1"/>
    <col min="2822" max="2822" width="14.28515625" style="1" customWidth="1"/>
    <col min="2823" max="2823" width="20.7109375" style="1" customWidth="1"/>
    <col min="2824" max="2824" width="21" style="1" customWidth="1"/>
    <col min="2825" max="2826" width="21.28515625" style="1" customWidth="1"/>
    <col min="2827" max="2828" width="22.42578125" style="1" bestFit="1" customWidth="1"/>
    <col min="2829" max="2829" width="22.28515625" style="1" bestFit="1" customWidth="1"/>
    <col min="2830" max="2830" width="16.7109375" style="1" customWidth="1"/>
    <col min="2831" max="2831" width="21.42578125" style="1" bestFit="1" customWidth="1"/>
    <col min="2832" max="2832" width="22.28515625" style="1" bestFit="1" customWidth="1"/>
    <col min="2833" max="3072" width="9.140625" style="1"/>
    <col min="3073" max="3073" width="4.28515625" style="1" customWidth="1"/>
    <col min="3074" max="3074" width="9.85546875" style="1" customWidth="1"/>
    <col min="3075" max="3075" width="55.42578125" style="1" bestFit="1" customWidth="1"/>
    <col min="3076" max="3076" width="12.85546875" style="1" customWidth="1"/>
    <col min="3077" max="3077" width="14.85546875" style="1" customWidth="1"/>
    <col min="3078" max="3078" width="14.28515625" style="1" customWidth="1"/>
    <col min="3079" max="3079" width="20.7109375" style="1" customWidth="1"/>
    <col min="3080" max="3080" width="21" style="1" customWidth="1"/>
    <col min="3081" max="3082" width="21.28515625" style="1" customWidth="1"/>
    <col min="3083" max="3084" width="22.42578125" style="1" bestFit="1" customWidth="1"/>
    <col min="3085" max="3085" width="22.28515625" style="1" bestFit="1" customWidth="1"/>
    <col min="3086" max="3086" width="16.7109375" style="1" customWidth="1"/>
    <col min="3087" max="3087" width="21.42578125" style="1" bestFit="1" customWidth="1"/>
    <col min="3088" max="3088" width="22.28515625" style="1" bestFit="1" customWidth="1"/>
    <col min="3089" max="3328" width="9.140625" style="1"/>
    <col min="3329" max="3329" width="4.28515625" style="1" customWidth="1"/>
    <col min="3330" max="3330" width="9.85546875" style="1" customWidth="1"/>
    <col min="3331" max="3331" width="55.42578125" style="1" bestFit="1" customWidth="1"/>
    <col min="3332" max="3332" width="12.85546875" style="1" customWidth="1"/>
    <col min="3333" max="3333" width="14.85546875" style="1" customWidth="1"/>
    <col min="3334" max="3334" width="14.28515625" style="1" customWidth="1"/>
    <col min="3335" max="3335" width="20.7109375" style="1" customWidth="1"/>
    <col min="3336" max="3336" width="21" style="1" customWidth="1"/>
    <col min="3337" max="3338" width="21.28515625" style="1" customWidth="1"/>
    <col min="3339" max="3340" width="22.42578125" style="1" bestFit="1" customWidth="1"/>
    <col min="3341" max="3341" width="22.28515625" style="1" bestFit="1" customWidth="1"/>
    <col min="3342" max="3342" width="16.7109375" style="1" customWidth="1"/>
    <col min="3343" max="3343" width="21.42578125" style="1" bestFit="1" customWidth="1"/>
    <col min="3344" max="3344" width="22.28515625" style="1" bestFit="1" customWidth="1"/>
    <col min="3345" max="3584" width="9.140625" style="1"/>
    <col min="3585" max="3585" width="4.28515625" style="1" customWidth="1"/>
    <col min="3586" max="3586" width="9.85546875" style="1" customWidth="1"/>
    <col min="3587" max="3587" width="55.42578125" style="1" bestFit="1" customWidth="1"/>
    <col min="3588" max="3588" width="12.85546875" style="1" customWidth="1"/>
    <col min="3589" max="3589" width="14.85546875" style="1" customWidth="1"/>
    <col min="3590" max="3590" width="14.28515625" style="1" customWidth="1"/>
    <col min="3591" max="3591" width="20.7109375" style="1" customWidth="1"/>
    <col min="3592" max="3592" width="21" style="1" customWidth="1"/>
    <col min="3593" max="3594" width="21.28515625" style="1" customWidth="1"/>
    <col min="3595" max="3596" width="22.42578125" style="1" bestFit="1" customWidth="1"/>
    <col min="3597" max="3597" width="22.28515625" style="1" bestFit="1" customWidth="1"/>
    <col min="3598" max="3598" width="16.7109375" style="1" customWidth="1"/>
    <col min="3599" max="3599" width="21.42578125" style="1" bestFit="1" customWidth="1"/>
    <col min="3600" max="3600" width="22.28515625" style="1" bestFit="1" customWidth="1"/>
    <col min="3601" max="3840" width="9.140625" style="1"/>
    <col min="3841" max="3841" width="4.28515625" style="1" customWidth="1"/>
    <col min="3842" max="3842" width="9.85546875" style="1" customWidth="1"/>
    <col min="3843" max="3843" width="55.42578125" style="1" bestFit="1" customWidth="1"/>
    <col min="3844" max="3844" width="12.85546875" style="1" customWidth="1"/>
    <col min="3845" max="3845" width="14.85546875" style="1" customWidth="1"/>
    <col min="3846" max="3846" width="14.28515625" style="1" customWidth="1"/>
    <col min="3847" max="3847" width="20.7109375" style="1" customWidth="1"/>
    <col min="3848" max="3848" width="21" style="1" customWidth="1"/>
    <col min="3849" max="3850" width="21.28515625" style="1" customWidth="1"/>
    <col min="3851" max="3852" width="22.42578125" style="1" bestFit="1" customWidth="1"/>
    <col min="3853" max="3853" width="22.28515625" style="1" bestFit="1" customWidth="1"/>
    <col min="3854" max="3854" width="16.7109375" style="1" customWidth="1"/>
    <col min="3855" max="3855" width="21.42578125" style="1" bestFit="1" customWidth="1"/>
    <col min="3856" max="3856" width="22.28515625" style="1" bestFit="1" customWidth="1"/>
    <col min="3857" max="4096" width="9.140625" style="1"/>
    <col min="4097" max="4097" width="4.28515625" style="1" customWidth="1"/>
    <col min="4098" max="4098" width="9.85546875" style="1" customWidth="1"/>
    <col min="4099" max="4099" width="55.42578125" style="1" bestFit="1" customWidth="1"/>
    <col min="4100" max="4100" width="12.85546875" style="1" customWidth="1"/>
    <col min="4101" max="4101" width="14.85546875" style="1" customWidth="1"/>
    <col min="4102" max="4102" width="14.28515625" style="1" customWidth="1"/>
    <col min="4103" max="4103" width="20.7109375" style="1" customWidth="1"/>
    <col min="4104" max="4104" width="21" style="1" customWidth="1"/>
    <col min="4105" max="4106" width="21.28515625" style="1" customWidth="1"/>
    <col min="4107" max="4108" width="22.42578125" style="1" bestFit="1" customWidth="1"/>
    <col min="4109" max="4109" width="22.28515625" style="1" bestFit="1" customWidth="1"/>
    <col min="4110" max="4110" width="16.7109375" style="1" customWidth="1"/>
    <col min="4111" max="4111" width="21.42578125" style="1" bestFit="1" customWidth="1"/>
    <col min="4112" max="4112" width="22.28515625" style="1" bestFit="1" customWidth="1"/>
    <col min="4113" max="4352" width="9.140625" style="1"/>
    <col min="4353" max="4353" width="4.28515625" style="1" customWidth="1"/>
    <col min="4354" max="4354" width="9.85546875" style="1" customWidth="1"/>
    <col min="4355" max="4355" width="55.42578125" style="1" bestFit="1" customWidth="1"/>
    <col min="4356" max="4356" width="12.85546875" style="1" customWidth="1"/>
    <col min="4357" max="4357" width="14.85546875" style="1" customWidth="1"/>
    <col min="4358" max="4358" width="14.28515625" style="1" customWidth="1"/>
    <col min="4359" max="4359" width="20.7109375" style="1" customWidth="1"/>
    <col min="4360" max="4360" width="21" style="1" customWidth="1"/>
    <col min="4361" max="4362" width="21.28515625" style="1" customWidth="1"/>
    <col min="4363" max="4364" width="22.42578125" style="1" bestFit="1" customWidth="1"/>
    <col min="4365" max="4365" width="22.28515625" style="1" bestFit="1" customWidth="1"/>
    <col min="4366" max="4366" width="16.7109375" style="1" customWidth="1"/>
    <col min="4367" max="4367" width="21.42578125" style="1" bestFit="1" customWidth="1"/>
    <col min="4368" max="4368" width="22.28515625" style="1" bestFit="1" customWidth="1"/>
    <col min="4369" max="4608" width="9.140625" style="1"/>
    <col min="4609" max="4609" width="4.28515625" style="1" customWidth="1"/>
    <col min="4610" max="4610" width="9.85546875" style="1" customWidth="1"/>
    <col min="4611" max="4611" width="55.42578125" style="1" bestFit="1" customWidth="1"/>
    <col min="4612" max="4612" width="12.85546875" style="1" customWidth="1"/>
    <col min="4613" max="4613" width="14.85546875" style="1" customWidth="1"/>
    <col min="4614" max="4614" width="14.28515625" style="1" customWidth="1"/>
    <col min="4615" max="4615" width="20.7109375" style="1" customWidth="1"/>
    <col min="4616" max="4616" width="21" style="1" customWidth="1"/>
    <col min="4617" max="4618" width="21.28515625" style="1" customWidth="1"/>
    <col min="4619" max="4620" width="22.42578125" style="1" bestFit="1" customWidth="1"/>
    <col min="4621" max="4621" width="22.28515625" style="1" bestFit="1" customWidth="1"/>
    <col min="4622" max="4622" width="16.7109375" style="1" customWidth="1"/>
    <col min="4623" max="4623" width="21.42578125" style="1" bestFit="1" customWidth="1"/>
    <col min="4624" max="4624" width="22.28515625" style="1" bestFit="1" customWidth="1"/>
    <col min="4625" max="4864" width="9.140625" style="1"/>
    <col min="4865" max="4865" width="4.28515625" style="1" customWidth="1"/>
    <col min="4866" max="4866" width="9.85546875" style="1" customWidth="1"/>
    <col min="4867" max="4867" width="55.42578125" style="1" bestFit="1" customWidth="1"/>
    <col min="4868" max="4868" width="12.85546875" style="1" customWidth="1"/>
    <col min="4869" max="4869" width="14.85546875" style="1" customWidth="1"/>
    <col min="4870" max="4870" width="14.28515625" style="1" customWidth="1"/>
    <col min="4871" max="4871" width="20.7109375" style="1" customWidth="1"/>
    <col min="4872" max="4872" width="21" style="1" customWidth="1"/>
    <col min="4873" max="4874" width="21.28515625" style="1" customWidth="1"/>
    <col min="4875" max="4876" width="22.42578125" style="1" bestFit="1" customWidth="1"/>
    <col min="4877" max="4877" width="22.28515625" style="1" bestFit="1" customWidth="1"/>
    <col min="4878" max="4878" width="16.7109375" style="1" customWidth="1"/>
    <col min="4879" max="4879" width="21.42578125" style="1" bestFit="1" customWidth="1"/>
    <col min="4880" max="4880" width="22.28515625" style="1" bestFit="1" customWidth="1"/>
    <col min="4881" max="5120" width="9.140625" style="1"/>
    <col min="5121" max="5121" width="4.28515625" style="1" customWidth="1"/>
    <col min="5122" max="5122" width="9.85546875" style="1" customWidth="1"/>
    <col min="5123" max="5123" width="55.42578125" style="1" bestFit="1" customWidth="1"/>
    <col min="5124" max="5124" width="12.85546875" style="1" customWidth="1"/>
    <col min="5125" max="5125" width="14.85546875" style="1" customWidth="1"/>
    <col min="5126" max="5126" width="14.28515625" style="1" customWidth="1"/>
    <col min="5127" max="5127" width="20.7109375" style="1" customWidth="1"/>
    <col min="5128" max="5128" width="21" style="1" customWidth="1"/>
    <col min="5129" max="5130" width="21.28515625" style="1" customWidth="1"/>
    <col min="5131" max="5132" width="22.42578125" style="1" bestFit="1" customWidth="1"/>
    <col min="5133" max="5133" width="22.28515625" style="1" bestFit="1" customWidth="1"/>
    <col min="5134" max="5134" width="16.7109375" style="1" customWidth="1"/>
    <col min="5135" max="5135" width="21.42578125" style="1" bestFit="1" customWidth="1"/>
    <col min="5136" max="5136" width="22.28515625" style="1" bestFit="1" customWidth="1"/>
    <col min="5137" max="5376" width="9.140625" style="1"/>
    <col min="5377" max="5377" width="4.28515625" style="1" customWidth="1"/>
    <col min="5378" max="5378" width="9.85546875" style="1" customWidth="1"/>
    <col min="5379" max="5379" width="55.42578125" style="1" bestFit="1" customWidth="1"/>
    <col min="5380" max="5380" width="12.85546875" style="1" customWidth="1"/>
    <col min="5381" max="5381" width="14.85546875" style="1" customWidth="1"/>
    <col min="5382" max="5382" width="14.28515625" style="1" customWidth="1"/>
    <col min="5383" max="5383" width="20.7109375" style="1" customWidth="1"/>
    <col min="5384" max="5384" width="21" style="1" customWidth="1"/>
    <col min="5385" max="5386" width="21.28515625" style="1" customWidth="1"/>
    <col min="5387" max="5388" width="22.42578125" style="1" bestFit="1" customWidth="1"/>
    <col min="5389" max="5389" width="22.28515625" style="1" bestFit="1" customWidth="1"/>
    <col min="5390" max="5390" width="16.7109375" style="1" customWidth="1"/>
    <col min="5391" max="5391" width="21.42578125" style="1" bestFit="1" customWidth="1"/>
    <col min="5392" max="5392" width="22.28515625" style="1" bestFit="1" customWidth="1"/>
    <col min="5393" max="5632" width="9.140625" style="1"/>
    <col min="5633" max="5633" width="4.28515625" style="1" customWidth="1"/>
    <col min="5634" max="5634" width="9.85546875" style="1" customWidth="1"/>
    <col min="5635" max="5635" width="55.42578125" style="1" bestFit="1" customWidth="1"/>
    <col min="5636" max="5636" width="12.85546875" style="1" customWidth="1"/>
    <col min="5637" max="5637" width="14.85546875" style="1" customWidth="1"/>
    <col min="5638" max="5638" width="14.28515625" style="1" customWidth="1"/>
    <col min="5639" max="5639" width="20.7109375" style="1" customWidth="1"/>
    <col min="5640" max="5640" width="21" style="1" customWidth="1"/>
    <col min="5641" max="5642" width="21.28515625" style="1" customWidth="1"/>
    <col min="5643" max="5644" width="22.42578125" style="1" bestFit="1" customWidth="1"/>
    <col min="5645" max="5645" width="22.28515625" style="1" bestFit="1" customWidth="1"/>
    <col min="5646" max="5646" width="16.7109375" style="1" customWidth="1"/>
    <col min="5647" max="5647" width="21.42578125" style="1" bestFit="1" customWidth="1"/>
    <col min="5648" max="5648" width="22.28515625" style="1" bestFit="1" customWidth="1"/>
    <col min="5649" max="5888" width="9.140625" style="1"/>
    <col min="5889" max="5889" width="4.28515625" style="1" customWidth="1"/>
    <col min="5890" max="5890" width="9.85546875" style="1" customWidth="1"/>
    <col min="5891" max="5891" width="55.42578125" style="1" bestFit="1" customWidth="1"/>
    <col min="5892" max="5892" width="12.85546875" style="1" customWidth="1"/>
    <col min="5893" max="5893" width="14.85546875" style="1" customWidth="1"/>
    <col min="5894" max="5894" width="14.28515625" style="1" customWidth="1"/>
    <col min="5895" max="5895" width="20.7109375" style="1" customWidth="1"/>
    <col min="5896" max="5896" width="21" style="1" customWidth="1"/>
    <col min="5897" max="5898" width="21.28515625" style="1" customWidth="1"/>
    <col min="5899" max="5900" width="22.42578125" style="1" bestFit="1" customWidth="1"/>
    <col min="5901" max="5901" width="22.28515625" style="1" bestFit="1" customWidth="1"/>
    <col min="5902" max="5902" width="16.7109375" style="1" customWidth="1"/>
    <col min="5903" max="5903" width="21.42578125" style="1" bestFit="1" customWidth="1"/>
    <col min="5904" max="5904" width="22.28515625" style="1" bestFit="1" customWidth="1"/>
    <col min="5905" max="6144" width="9.140625" style="1"/>
    <col min="6145" max="6145" width="4.28515625" style="1" customWidth="1"/>
    <col min="6146" max="6146" width="9.85546875" style="1" customWidth="1"/>
    <col min="6147" max="6147" width="55.42578125" style="1" bestFit="1" customWidth="1"/>
    <col min="6148" max="6148" width="12.85546875" style="1" customWidth="1"/>
    <col min="6149" max="6149" width="14.85546875" style="1" customWidth="1"/>
    <col min="6150" max="6150" width="14.28515625" style="1" customWidth="1"/>
    <col min="6151" max="6151" width="20.7109375" style="1" customWidth="1"/>
    <col min="6152" max="6152" width="21" style="1" customWidth="1"/>
    <col min="6153" max="6154" width="21.28515625" style="1" customWidth="1"/>
    <col min="6155" max="6156" width="22.42578125" style="1" bestFit="1" customWidth="1"/>
    <col min="6157" max="6157" width="22.28515625" style="1" bestFit="1" customWidth="1"/>
    <col min="6158" max="6158" width="16.7109375" style="1" customWidth="1"/>
    <col min="6159" max="6159" width="21.42578125" style="1" bestFit="1" customWidth="1"/>
    <col min="6160" max="6160" width="22.28515625" style="1" bestFit="1" customWidth="1"/>
    <col min="6161" max="6400" width="9.140625" style="1"/>
    <col min="6401" max="6401" width="4.28515625" style="1" customWidth="1"/>
    <col min="6402" max="6402" width="9.85546875" style="1" customWidth="1"/>
    <col min="6403" max="6403" width="55.42578125" style="1" bestFit="1" customWidth="1"/>
    <col min="6404" max="6404" width="12.85546875" style="1" customWidth="1"/>
    <col min="6405" max="6405" width="14.85546875" style="1" customWidth="1"/>
    <col min="6406" max="6406" width="14.28515625" style="1" customWidth="1"/>
    <col min="6407" max="6407" width="20.7109375" style="1" customWidth="1"/>
    <col min="6408" max="6408" width="21" style="1" customWidth="1"/>
    <col min="6409" max="6410" width="21.28515625" style="1" customWidth="1"/>
    <col min="6411" max="6412" width="22.42578125" style="1" bestFit="1" customWidth="1"/>
    <col min="6413" max="6413" width="22.28515625" style="1" bestFit="1" customWidth="1"/>
    <col min="6414" max="6414" width="16.7109375" style="1" customWidth="1"/>
    <col min="6415" max="6415" width="21.42578125" style="1" bestFit="1" customWidth="1"/>
    <col min="6416" max="6416" width="22.28515625" style="1" bestFit="1" customWidth="1"/>
    <col min="6417" max="6656" width="9.140625" style="1"/>
    <col min="6657" max="6657" width="4.28515625" style="1" customWidth="1"/>
    <col min="6658" max="6658" width="9.85546875" style="1" customWidth="1"/>
    <col min="6659" max="6659" width="55.42578125" style="1" bestFit="1" customWidth="1"/>
    <col min="6660" max="6660" width="12.85546875" style="1" customWidth="1"/>
    <col min="6661" max="6661" width="14.85546875" style="1" customWidth="1"/>
    <col min="6662" max="6662" width="14.28515625" style="1" customWidth="1"/>
    <col min="6663" max="6663" width="20.7109375" style="1" customWidth="1"/>
    <col min="6664" max="6664" width="21" style="1" customWidth="1"/>
    <col min="6665" max="6666" width="21.28515625" style="1" customWidth="1"/>
    <col min="6667" max="6668" width="22.42578125" style="1" bestFit="1" customWidth="1"/>
    <col min="6669" max="6669" width="22.28515625" style="1" bestFit="1" customWidth="1"/>
    <col min="6670" max="6670" width="16.7109375" style="1" customWidth="1"/>
    <col min="6671" max="6671" width="21.42578125" style="1" bestFit="1" customWidth="1"/>
    <col min="6672" max="6672" width="22.28515625" style="1" bestFit="1" customWidth="1"/>
    <col min="6673" max="6912" width="9.140625" style="1"/>
    <col min="6913" max="6913" width="4.28515625" style="1" customWidth="1"/>
    <col min="6914" max="6914" width="9.85546875" style="1" customWidth="1"/>
    <col min="6915" max="6915" width="55.42578125" style="1" bestFit="1" customWidth="1"/>
    <col min="6916" max="6916" width="12.85546875" style="1" customWidth="1"/>
    <col min="6917" max="6917" width="14.85546875" style="1" customWidth="1"/>
    <col min="6918" max="6918" width="14.28515625" style="1" customWidth="1"/>
    <col min="6919" max="6919" width="20.7109375" style="1" customWidth="1"/>
    <col min="6920" max="6920" width="21" style="1" customWidth="1"/>
    <col min="6921" max="6922" width="21.28515625" style="1" customWidth="1"/>
    <col min="6923" max="6924" width="22.42578125" style="1" bestFit="1" customWidth="1"/>
    <col min="6925" max="6925" width="22.28515625" style="1" bestFit="1" customWidth="1"/>
    <col min="6926" max="6926" width="16.7109375" style="1" customWidth="1"/>
    <col min="6927" max="6927" width="21.42578125" style="1" bestFit="1" customWidth="1"/>
    <col min="6928" max="6928" width="22.28515625" style="1" bestFit="1" customWidth="1"/>
    <col min="6929" max="7168" width="9.140625" style="1"/>
    <col min="7169" max="7169" width="4.28515625" style="1" customWidth="1"/>
    <col min="7170" max="7170" width="9.85546875" style="1" customWidth="1"/>
    <col min="7171" max="7171" width="55.42578125" style="1" bestFit="1" customWidth="1"/>
    <col min="7172" max="7172" width="12.85546875" style="1" customWidth="1"/>
    <col min="7173" max="7173" width="14.85546875" style="1" customWidth="1"/>
    <col min="7174" max="7174" width="14.28515625" style="1" customWidth="1"/>
    <col min="7175" max="7175" width="20.7109375" style="1" customWidth="1"/>
    <col min="7176" max="7176" width="21" style="1" customWidth="1"/>
    <col min="7177" max="7178" width="21.28515625" style="1" customWidth="1"/>
    <col min="7179" max="7180" width="22.42578125" style="1" bestFit="1" customWidth="1"/>
    <col min="7181" max="7181" width="22.28515625" style="1" bestFit="1" customWidth="1"/>
    <col min="7182" max="7182" width="16.7109375" style="1" customWidth="1"/>
    <col min="7183" max="7183" width="21.42578125" style="1" bestFit="1" customWidth="1"/>
    <col min="7184" max="7184" width="22.28515625" style="1" bestFit="1" customWidth="1"/>
    <col min="7185" max="7424" width="9.140625" style="1"/>
    <col min="7425" max="7425" width="4.28515625" style="1" customWidth="1"/>
    <col min="7426" max="7426" width="9.85546875" style="1" customWidth="1"/>
    <col min="7427" max="7427" width="55.42578125" style="1" bestFit="1" customWidth="1"/>
    <col min="7428" max="7428" width="12.85546875" style="1" customWidth="1"/>
    <col min="7429" max="7429" width="14.85546875" style="1" customWidth="1"/>
    <col min="7430" max="7430" width="14.28515625" style="1" customWidth="1"/>
    <col min="7431" max="7431" width="20.7109375" style="1" customWidth="1"/>
    <col min="7432" max="7432" width="21" style="1" customWidth="1"/>
    <col min="7433" max="7434" width="21.28515625" style="1" customWidth="1"/>
    <col min="7435" max="7436" width="22.42578125" style="1" bestFit="1" customWidth="1"/>
    <col min="7437" max="7437" width="22.28515625" style="1" bestFit="1" customWidth="1"/>
    <col min="7438" max="7438" width="16.7109375" style="1" customWidth="1"/>
    <col min="7439" max="7439" width="21.42578125" style="1" bestFit="1" customWidth="1"/>
    <col min="7440" max="7440" width="22.28515625" style="1" bestFit="1" customWidth="1"/>
    <col min="7441" max="7680" width="9.140625" style="1"/>
    <col min="7681" max="7681" width="4.28515625" style="1" customWidth="1"/>
    <col min="7682" max="7682" width="9.85546875" style="1" customWidth="1"/>
    <col min="7683" max="7683" width="55.42578125" style="1" bestFit="1" customWidth="1"/>
    <col min="7684" max="7684" width="12.85546875" style="1" customWidth="1"/>
    <col min="7685" max="7685" width="14.85546875" style="1" customWidth="1"/>
    <col min="7686" max="7686" width="14.28515625" style="1" customWidth="1"/>
    <col min="7687" max="7687" width="20.7109375" style="1" customWidth="1"/>
    <col min="7688" max="7688" width="21" style="1" customWidth="1"/>
    <col min="7689" max="7690" width="21.28515625" style="1" customWidth="1"/>
    <col min="7691" max="7692" width="22.42578125" style="1" bestFit="1" customWidth="1"/>
    <col min="7693" max="7693" width="22.28515625" style="1" bestFit="1" customWidth="1"/>
    <col min="7694" max="7694" width="16.7109375" style="1" customWidth="1"/>
    <col min="7695" max="7695" width="21.42578125" style="1" bestFit="1" customWidth="1"/>
    <col min="7696" max="7696" width="22.28515625" style="1" bestFit="1" customWidth="1"/>
    <col min="7697" max="7936" width="9.140625" style="1"/>
    <col min="7937" max="7937" width="4.28515625" style="1" customWidth="1"/>
    <col min="7938" max="7938" width="9.85546875" style="1" customWidth="1"/>
    <col min="7939" max="7939" width="55.42578125" style="1" bestFit="1" customWidth="1"/>
    <col min="7940" max="7940" width="12.85546875" style="1" customWidth="1"/>
    <col min="7941" max="7941" width="14.85546875" style="1" customWidth="1"/>
    <col min="7942" max="7942" width="14.28515625" style="1" customWidth="1"/>
    <col min="7943" max="7943" width="20.7109375" style="1" customWidth="1"/>
    <col min="7944" max="7944" width="21" style="1" customWidth="1"/>
    <col min="7945" max="7946" width="21.28515625" style="1" customWidth="1"/>
    <col min="7947" max="7948" width="22.42578125" style="1" bestFit="1" customWidth="1"/>
    <col min="7949" max="7949" width="22.28515625" style="1" bestFit="1" customWidth="1"/>
    <col min="7950" max="7950" width="16.7109375" style="1" customWidth="1"/>
    <col min="7951" max="7951" width="21.42578125" style="1" bestFit="1" customWidth="1"/>
    <col min="7952" max="7952" width="22.28515625" style="1" bestFit="1" customWidth="1"/>
    <col min="7953" max="8192" width="9.140625" style="1"/>
    <col min="8193" max="8193" width="4.28515625" style="1" customWidth="1"/>
    <col min="8194" max="8194" width="9.85546875" style="1" customWidth="1"/>
    <col min="8195" max="8195" width="55.42578125" style="1" bestFit="1" customWidth="1"/>
    <col min="8196" max="8196" width="12.85546875" style="1" customWidth="1"/>
    <col min="8197" max="8197" width="14.85546875" style="1" customWidth="1"/>
    <col min="8198" max="8198" width="14.28515625" style="1" customWidth="1"/>
    <col min="8199" max="8199" width="20.7109375" style="1" customWidth="1"/>
    <col min="8200" max="8200" width="21" style="1" customWidth="1"/>
    <col min="8201" max="8202" width="21.28515625" style="1" customWidth="1"/>
    <col min="8203" max="8204" width="22.42578125" style="1" bestFit="1" customWidth="1"/>
    <col min="8205" max="8205" width="22.28515625" style="1" bestFit="1" customWidth="1"/>
    <col min="8206" max="8206" width="16.7109375" style="1" customWidth="1"/>
    <col min="8207" max="8207" width="21.42578125" style="1" bestFit="1" customWidth="1"/>
    <col min="8208" max="8208" width="22.28515625" style="1" bestFit="1" customWidth="1"/>
    <col min="8209" max="8448" width="9.140625" style="1"/>
    <col min="8449" max="8449" width="4.28515625" style="1" customWidth="1"/>
    <col min="8450" max="8450" width="9.85546875" style="1" customWidth="1"/>
    <col min="8451" max="8451" width="55.42578125" style="1" bestFit="1" customWidth="1"/>
    <col min="8452" max="8452" width="12.85546875" style="1" customWidth="1"/>
    <col min="8453" max="8453" width="14.85546875" style="1" customWidth="1"/>
    <col min="8454" max="8454" width="14.28515625" style="1" customWidth="1"/>
    <col min="8455" max="8455" width="20.7109375" style="1" customWidth="1"/>
    <col min="8456" max="8456" width="21" style="1" customWidth="1"/>
    <col min="8457" max="8458" width="21.28515625" style="1" customWidth="1"/>
    <col min="8459" max="8460" width="22.42578125" style="1" bestFit="1" customWidth="1"/>
    <col min="8461" max="8461" width="22.28515625" style="1" bestFit="1" customWidth="1"/>
    <col min="8462" max="8462" width="16.7109375" style="1" customWidth="1"/>
    <col min="8463" max="8463" width="21.42578125" style="1" bestFit="1" customWidth="1"/>
    <col min="8464" max="8464" width="22.28515625" style="1" bestFit="1" customWidth="1"/>
    <col min="8465" max="8704" width="9.140625" style="1"/>
    <col min="8705" max="8705" width="4.28515625" style="1" customWidth="1"/>
    <col min="8706" max="8706" width="9.85546875" style="1" customWidth="1"/>
    <col min="8707" max="8707" width="55.42578125" style="1" bestFit="1" customWidth="1"/>
    <col min="8708" max="8708" width="12.85546875" style="1" customWidth="1"/>
    <col min="8709" max="8709" width="14.85546875" style="1" customWidth="1"/>
    <col min="8710" max="8710" width="14.28515625" style="1" customWidth="1"/>
    <col min="8711" max="8711" width="20.7109375" style="1" customWidth="1"/>
    <col min="8712" max="8712" width="21" style="1" customWidth="1"/>
    <col min="8713" max="8714" width="21.28515625" style="1" customWidth="1"/>
    <col min="8715" max="8716" width="22.42578125" style="1" bestFit="1" customWidth="1"/>
    <col min="8717" max="8717" width="22.28515625" style="1" bestFit="1" customWidth="1"/>
    <col min="8718" max="8718" width="16.7109375" style="1" customWidth="1"/>
    <col min="8719" max="8719" width="21.42578125" style="1" bestFit="1" customWidth="1"/>
    <col min="8720" max="8720" width="22.28515625" style="1" bestFit="1" customWidth="1"/>
    <col min="8721" max="8960" width="9.140625" style="1"/>
    <col min="8961" max="8961" width="4.28515625" style="1" customWidth="1"/>
    <col min="8962" max="8962" width="9.85546875" style="1" customWidth="1"/>
    <col min="8963" max="8963" width="55.42578125" style="1" bestFit="1" customWidth="1"/>
    <col min="8964" max="8964" width="12.85546875" style="1" customWidth="1"/>
    <col min="8965" max="8965" width="14.85546875" style="1" customWidth="1"/>
    <col min="8966" max="8966" width="14.28515625" style="1" customWidth="1"/>
    <col min="8967" max="8967" width="20.7109375" style="1" customWidth="1"/>
    <col min="8968" max="8968" width="21" style="1" customWidth="1"/>
    <col min="8969" max="8970" width="21.28515625" style="1" customWidth="1"/>
    <col min="8971" max="8972" width="22.42578125" style="1" bestFit="1" customWidth="1"/>
    <col min="8973" max="8973" width="22.28515625" style="1" bestFit="1" customWidth="1"/>
    <col min="8974" max="8974" width="16.7109375" style="1" customWidth="1"/>
    <col min="8975" max="8975" width="21.42578125" style="1" bestFit="1" customWidth="1"/>
    <col min="8976" max="8976" width="22.28515625" style="1" bestFit="1" customWidth="1"/>
    <col min="8977" max="9216" width="9.140625" style="1"/>
    <col min="9217" max="9217" width="4.28515625" style="1" customWidth="1"/>
    <col min="9218" max="9218" width="9.85546875" style="1" customWidth="1"/>
    <col min="9219" max="9219" width="55.42578125" style="1" bestFit="1" customWidth="1"/>
    <col min="9220" max="9220" width="12.85546875" style="1" customWidth="1"/>
    <col min="9221" max="9221" width="14.85546875" style="1" customWidth="1"/>
    <col min="9222" max="9222" width="14.28515625" style="1" customWidth="1"/>
    <col min="9223" max="9223" width="20.7109375" style="1" customWidth="1"/>
    <col min="9224" max="9224" width="21" style="1" customWidth="1"/>
    <col min="9225" max="9226" width="21.28515625" style="1" customWidth="1"/>
    <col min="9227" max="9228" width="22.42578125" style="1" bestFit="1" customWidth="1"/>
    <col min="9229" max="9229" width="22.28515625" style="1" bestFit="1" customWidth="1"/>
    <col min="9230" max="9230" width="16.7109375" style="1" customWidth="1"/>
    <col min="9231" max="9231" width="21.42578125" style="1" bestFit="1" customWidth="1"/>
    <col min="9232" max="9232" width="22.28515625" style="1" bestFit="1" customWidth="1"/>
    <col min="9233" max="9472" width="9.140625" style="1"/>
    <col min="9473" max="9473" width="4.28515625" style="1" customWidth="1"/>
    <col min="9474" max="9474" width="9.85546875" style="1" customWidth="1"/>
    <col min="9475" max="9475" width="55.42578125" style="1" bestFit="1" customWidth="1"/>
    <col min="9476" max="9476" width="12.85546875" style="1" customWidth="1"/>
    <col min="9477" max="9477" width="14.85546875" style="1" customWidth="1"/>
    <col min="9478" max="9478" width="14.28515625" style="1" customWidth="1"/>
    <col min="9479" max="9479" width="20.7109375" style="1" customWidth="1"/>
    <col min="9480" max="9480" width="21" style="1" customWidth="1"/>
    <col min="9481" max="9482" width="21.28515625" style="1" customWidth="1"/>
    <col min="9483" max="9484" width="22.42578125" style="1" bestFit="1" customWidth="1"/>
    <col min="9485" max="9485" width="22.28515625" style="1" bestFit="1" customWidth="1"/>
    <col min="9486" max="9486" width="16.7109375" style="1" customWidth="1"/>
    <col min="9487" max="9487" width="21.42578125" style="1" bestFit="1" customWidth="1"/>
    <col min="9488" max="9488" width="22.28515625" style="1" bestFit="1" customWidth="1"/>
    <col min="9489" max="9728" width="9.140625" style="1"/>
    <col min="9729" max="9729" width="4.28515625" style="1" customWidth="1"/>
    <col min="9730" max="9730" width="9.85546875" style="1" customWidth="1"/>
    <col min="9731" max="9731" width="55.42578125" style="1" bestFit="1" customWidth="1"/>
    <col min="9732" max="9732" width="12.85546875" style="1" customWidth="1"/>
    <col min="9733" max="9733" width="14.85546875" style="1" customWidth="1"/>
    <col min="9734" max="9734" width="14.28515625" style="1" customWidth="1"/>
    <col min="9735" max="9735" width="20.7109375" style="1" customWidth="1"/>
    <col min="9736" max="9736" width="21" style="1" customWidth="1"/>
    <col min="9737" max="9738" width="21.28515625" style="1" customWidth="1"/>
    <col min="9739" max="9740" width="22.42578125" style="1" bestFit="1" customWidth="1"/>
    <col min="9741" max="9741" width="22.28515625" style="1" bestFit="1" customWidth="1"/>
    <col min="9742" max="9742" width="16.7109375" style="1" customWidth="1"/>
    <col min="9743" max="9743" width="21.42578125" style="1" bestFit="1" customWidth="1"/>
    <col min="9744" max="9744" width="22.28515625" style="1" bestFit="1" customWidth="1"/>
    <col min="9745" max="9984" width="9.140625" style="1"/>
    <col min="9985" max="9985" width="4.28515625" style="1" customWidth="1"/>
    <col min="9986" max="9986" width="9.85546875" style="1" customWidth="1"/>
    <col min="9987" max="9987" width="55.42578125" style="1" bestFit="1" customWidth="1"/>
    <col min="9988" max="9988" width="12.85546875" style="1" customWidth="1"/>
    <col min="9989" max="9989" width="14.85546875" style="1" customWidth="1"/>
    <col min="9990" max="9990" width="14.28515625" style="1" customWidth="1"/>
    <col min="9991" max="9991" width="20.7109375" style="1" customWidth="1"/>
    <col min="9992" max="9992" width="21" style="1" customWidth="1"/>
    <col min="9993" max="9994" width="21.28515625" style="1" customWidth="1"/>
    <col min="9995" max="9996" width="22.42578125" style="1" bestFit="1" customWidth="1"/>
    <col min="9997" max="9997" width="22.28515625" style="1" bestFit="1" customWidth="1"/>
    <col min="9998" max="9998" width="16.7109375" style="1" customWidth="1"/>
    <col min="9999" max="9999" width="21.42578125" style="1" bestFit="1" customWidth="1"/>
    <col min="10000" max="10000" width="22.28515625" style="1" bestFit="1" customWidth="1"/>
    <col min="10001" max="10240" width="9.140625" style="1"/>
    <col min="10241" max="10241" width="4.28515625" style="1" customWidth="1"/>
    <col min="10242" max="10242" width="9.85546875" style="1" customWidth="1"/>
    <col min="10243" max="10243" width="55.42578125" style="1" bestFit="1" customWidth="1"/>
    <col min="10244" max="10244" width="12.85546875" style="1" customWidth="1"/>
    <col min="10245" max="10245" width="14.85546875" style="1" customWidth="1"/>
    <col min="10246" max="10246" width="14.28515625" style="1" customWidth="1"/>
    <col min="10247" max="10247" width="20.7109375" style="1" customWidth="1"/>
    <col min="10248" max="10248" width="21" style="1" customWidth="1"/>
    <col min="10249" max="10250" width="21.28515625" style="1" customWidth="1"/>
    <col min="10251" max="10252" width="22.42578125" style="1" bestFit="1" customWidth="1"/>
    <col min="10253" max="10253" width="22.28515625" style="1" bestFit="1" customWidth="1"/>
    <col min="10254" max="10254" width="16.7109375" style="1" customWidth="1"/>
    <col min="10255" max="10255" width="21.42578125" style="1" bestFit="1" customWidth="1"/>
    <col min="10256" max="10256" width="22.28515625" style="1" bestFit="1" customWidth="1"/>
    <col min="10257" max="10496" width="9.140625" style="1"/>
    <col min="10497" max="10497" width="4.28515625" style="1" customWidth="1"/>
    <col min="10498" max="10498" width="9.85546875" style="1" customWidth="1"/>
    <col min="10499" max="10499" width="55.42578125" style="1" bestFit="1" customWidth="1"/>
    <col min="10500" max="10500" width="12.85546875" style="1" customWidth="1"/>
    <col min="10501" max="10501" width="14.85546875" style="1" customWidth="1"/>
    <col min="10502" max="10502" width="14.28515625" style="1" customWidth="1"/>
    <col min="10503" max="10503" width="20.7109375" style="1" customWidth="1"/>
    <col min="10504" max="10504" width="21" style="1" customWidth="1"/>
    <col min="10505" max="10506" width="21.28515625" style="1" customWidth="1"/>
    <col min="10507" max="10508" width="22.42578125" style="1" bestFit="1" customWidth="1"/>
    <col min="10509" max="10509" width="22.28515625" style="1" bestFit="1" customWidth="1"/>
    <col min="10510" max="10510" width="16.7109375" style="1" customWidth="1"/>
    <col min="10511" max="10511" width="21.42578125" style="1" bestFit="1" customWidth="1"/>
    <col min="10512" max="10512" width="22.28515625" style="1" bestFit="1" customWidth="1"/>
    <col min="10513" max="10752" width="9.140625" style="1"/>
    <col min="10753" max="10753" width="4.28515625" style="1" customWidth="1"/>
    <col min="10754" max="10754" width="9.85546875" style="1" customWidth="1"/>
    <col min="10755" max="10755" width="55.42578125" style="1" bestFit="1" customWidth="1"/>
    <col min="10756" max="10756" width="12.85546875" style="1" customWidth="1"/>
    <col min="10757" max="10757" width="14.85546875" style="1" customWidth="1"/>
    <col min="10758" max="10758" width="14.28515625" style="1" customWidth="1"/>
    <col min="10759" max="10759" width="20.7109375" style="1" customWidth="1"/>
    <col min="10760" max="10760" width="21" style="1" customWidth="1"/>
    <col min="10761" max="10762" width="21.28515625" style="1" customWidth="1"/>
    <col min="10763" max="10764" width="22.42578125" style="1" bestFit="1" customWidth="1"/>
    <col min="10765" max="10765" width="22.28515625" style="1" bestFit="1" customWidth="1"/>
    <col min="10766" max="10766" width="16.7109375" style="1" customWidth="1"/>
    <col min="10767" max="10767" width="21.42578125" style="1" bestFit="1" customWidth="1"/>
    <col min="10768" max="10768" width="22.28515625" style="1" bestFit="1" customWidth="1"/>
    <col min="10769" max="11008" width="9.140625" style="1"/>
    <col min="11009" max="11009" width="4.28515625" style="1" customWidth="1"/>
    <col min="11010" max="11010" width="9.85546875" style="1" customWidth="1"/>
    <col min="11011" max="11011" width="55.42578125" style="1" bestFit="1" customWidth="1"/>
    <col min="11012" max="11012" width="12.85546875" style="1" customWidth="1"/>
    <col min="11013" max="11013" width="14.85546875" style="1" customWidth="1"/>
    <col min="11014" max="11014" width="14.28515625" style="1" customWidth="1"/>
    <col min="11015" max="11015" width="20.7109375" style="1" customWidth="1"/>
    <col min="11016" max="11016" width="21" style="1" customWidth="1"/>
    <col min="11017" max="11018" width="21.28515625" style="1" customWidth="1"/>
    <col min="11019" max="11020" width="22.42578125" style="1" bestFit="1" customWidth="1"/>
    <col min="11021" max="11021" width="22.28515625" style="1" bestFit="1" customWidth="1"/>
    <col min="11022" max="11022" width="16.7109375" style="1" customWidth="1"/>
    <col min="11023" max="11023" width="21.42578125" style="1" bestFit="1" customWidth="1"/>
    <col min="11024" max="11024" width="22.28515625" style="1" bestFit="1" customWidth="1"/>
    <col min="11025" max="11264" width="9.140625" style="1"/>
    <col min="11265" max="11265" width="4.28515625" style="1" customWidth="1"/>
    <col min="11266" max="11266" width="9.85546875" style="1" customWidth="1"/>
    <col min="11267" max="11267" width="55.42578125" style="1" bestFit="1" customWidth="1"/>
    <col min="11268" max="11268" width="12.85546875" style="1" customWidth="1"/>
    <col min="11269" max="11269" width="14.85546875" style="1" customWidth="1"/>
    <col min="11270" max="11270" width="14.28515625" style="1" customWidth="1"/>
    <col min="11271" max="11271" width="20.7109375" style="1" customWidth="1"/>
    <col min="11272" max="11272" width="21" style="1" customWidth="1"/>
    <col min="11273" max="11274" width="21.28515625" style="1" customWidth="1"/>
    <col min="11275" max="11276" width="22.42578125" style="1" bestFit="1" customWidth="1"/>
    <col min="11277" max="11277" width="22.28515625" style="1" bestFit="1" customWidth="1"/>
    <col min="11278" max="11278" width="16.7109375" style="1" customWidth="1"/>
    <col min="11279" max="11279" width="21.42578125" style="1" bestFit="1" customWidth="1"/>
    <col min="11280" max="11280" width="22.28515625" style="1" bestFit="1" customWidth="1"/>
    <col min="11281" max="11520" width="9.140625" style="1"/>
    <col min="11521" max="11521" width="4.28515625" style="1" customWidth="1"/>
    <col min="11522" max="11522" width="9.85546875" style="1" customWidth="1"/>
    <col min="11523" max="11523" width="55.42578125" style="1" bestFit="1" customWidth="1"/>
    <col min="11524" max="11524" width="12.85546875" style="1" customWidth="1"/>
    <col min="11525" max="11525" width="14.85546875" style="1" customWidth="1"/>
    <col min="11526" max="11526" width="14.28515625" style="1" customWidth="1"/>
    <col min="11527" max="11527" width="20.7109375" style="1" customWidth="1"/>
    <col min="11528" max="11528" width="21" style="1" customWidth="1"/>
    <col min="11529" max="11530" width="21.28515625" style="1" customWidth="1"/>
    <col min="11531" max="11532" width="22.42578125" style="1" bestFit="1" customWidth="1"/>
    <col min="11533" max="11533" width="22.28515625" style="1" bestFit="1" customWidth="1"/>
    <col min="11534" max="11534" width="16.7109375" style="1" customWidth="1"/>
    <col min="11535" max="11535" width="21.42578125" style="1" bestFit="1" customWidth="1"/>
    <col min="11536" max="11536" width="22.28515625" style="1" bestFit="1" customWidth="1"/>
    <col min="11537" max="11776" width="9.140625" style="1"/>
    <col min="11777" max="11777" width="4.28515625" style="1" customWidth="1"/>
    <col min="11778" max="11778" width="9.85546875" style="1" customWidth="1"/>
    <col min="11779" max="11779" width="55.42578125" style="1" bestFit="1" customWidth="1"/>
    <col min="11780" max="11780" width="12.85546875" style="1" customWidth="1"/>
    <col min="11781" max="11781" width="14.85546875" style="1" customWidth="1"/>
    <col min="11782" max="11782" width="14.28515625" style="1" customWidth="1"/>
    <col min="11783" max="11783" width="20.7109375" style="1" customWidth="1"/>
    <col min="11784" max="11784" width="21" style="1" customWidth="1"/>
    <col min="11785" max="11786" width="21.28515625" style="1" customWidth="1"/>
    <col min="11787" max="11788" width="22.42578125" style="1" bestFit="1" customWidth="1"/>
    <col min="11789" max="11789" width="22.28515625" style="1" bestFit="1" customWidth="1"/>
    <col min="11790" max="11790" width="16.7109375" style="1" customWidth="1"/>
    <col min="11791" max="11791" width="21.42578125" style="1" bestFit="1" customWidth="1"/>
    <col min="11792" max="11792" width="22.28515625" style="1" bestFit="1" customWidth="1"/>
    <col min="11793" max="12032" width="9.140625" style="1"/>
    <col min="12033" max="12033" width="4.28515625" style="1" customWidth="1"/>
    <col min="12034" max="12034" width="9.85546875" style="1" customWidth="1"/>
    <col min="12035" max="12035" width="55.42578125" style="1" bestFit="1" customWidth="1"/>
    <col min="12036" max="12036" width="12.85546875" style="1" customWidth="1"/>
    <col min="12037" max="12037" width="14.85546875" style="1" customWidth="1"/>
    <col min="12038" max="12038" width="14.28515625" style="1" customWidth="1"/>
    <col min="12039" max="12039" width="20.7109375" style="1" customWidth="1"/>
    <col min="12040" max="12040" width="21" style="1" customWidth="1"/>
    <col min="12041" max="12042" width="21.28515625" style="1" customWidth="1"/>
    <col min="12043" max="12044" width="22.42578125" style="1" bestFit="1" customWidth="1"/>
    <col min="12045" max="12045" width="22.28515625" style="1" bestFit="1" customWidth="1"/>
    <col min="12046" max="12046" width="16.7109375" style="1" customWidth="1"/>
    <col min="12047" max="12047" width="21.42578125" style="1" bestFit="1" customWidth="1"/>
    <col min="12048" max="12048" width="22.28515625" style="1" bestFit="1" customWidth="1"/>
    <col min="12049" max="12288" width="9.140625" style="1"/>
    <col min="12289" max="12289" width="4.28515625" style="1" customWidth="1"/>
    <col min="12290" max="12290" width="9.85546875" style="1" customWidth="1"/>
    <col min="12291" max="12291" width="55.42578125" style="1" bestFit="1" customWidth="1"/>
    <col min="12292" max="12292" width="12.85546875" style="1" customWidth="1"/>
    <col min="12293" max="12293" width="14.85546875" style="1" customWidth="1"/>
    <col min="12294" max="12294" width="14.28515625" style="1" customWidth="1"/>
    <col min="12295" max="12295" width="20.7109375" style="1" customWidth="1"/>
    <col min="12296" max="12296" width="21" style="1" customWidth="1"/>
    <col min="12297" max="12298" width="21.28515625" style="1" customWidth="1"/>
    <col min="12299" max="12300" width="22.42578125" style="1" bestFit="1" customWidth="1"/>
    <col min="12301" max="12301" width="22.28515625" style="1" bestFit="1" customWidth="1"/>
    <col min="12302" max="12302" width="16.7109375" style="1" customWidth="1"/>
    <col min="12303" max="12303" width="21.42578125" style="1" bestFit="1" customWidth="1"/>
    <col min="12304" max="12304" width="22.28515625" style="1" bestFit="1" customWidth="1"/>
    <col min="12305" max="12544" width="9.140625" style="1"/>
    <col min="12545" max="12545" width="4.28515625" style="1" customWidth="1"/>
    <col min="12546" max="12546" width="9.85546875" style="1" customWidth="1"/>
    <col min="12547" max="12547" width="55.42578125" style="1" bestFit="1" customWidth="1"/>
    <col min="12548" max="12548" width="12.85546875" style="1" customWidth="1"/>
    <col min="12549" max="12549" width="14.85546875" style="1" customWidth="1"/>
    <col min="12550" max="12550" width="14.28515625" style="1" customWidth="1"/>
    <col min="12551" max="12551" width="20.7109375" style="1" customWidth="1"/>
    <col min="12552" max="12552" width="21" style="1" customWidth="1"/>
    <col min="12553" max="12554" width="21.28515625" style="1" customWidth="1"/>
    <col min="12555" max="12556" width="22.42578125" style="1" bestFit="1" customWidth="1"/>
    <col min="12557" max="12557" width="22.28515625" style="1" bestFit="1" customWidth="1"/>
    <col min="12558" max="12558" width="16.7109375" style="1" customWidth="1"/>
    <col min="12559" max="12559" width="21.42578125" style="1" bestFit="1" customWidth="1"/>
    <col min="12560" max="12560" width="22.28515625" style="1" bestFit="1" customWidth="1"/>
    <col min="12561" max="12800" width="9.140625" style="1"/>
    <col min="12801" max="12801" width="4.28515625" style="1" customWidth="1"/>
    <col min="12802" max="12802" width="9.85546875" style="1" customWidth="1"/>
    <col min="12803" max="12803" width="55.42578125" style="1" bestFit="1" customWidth="1"/>
    <col min="12804" max="12804" width="12.85546875" style="1" customWidth="1"/>
    <col min="12805" max="12805" width="14.85546875" style="1" customWidth="1"/>
    <col min="12806" max="12806" width="14.28515625" style="1" customWidth="1"/>
    <col min="12807" max="12807" width="20.7109375" style="1" customWidth="1"/>
    <col min="12808" max="12808" width="21" style="1" customWidth="1"/>
    <col min="12809" max="12810" width="21.28515625" style="1" customWidth="1"/>
    <col min="12811" max="12812" width="22.42578125" style="1" bestFit="1" customWidth="1"/>
    <col min="12813" max="12813" width="22.28515625" style="1" bestFit="1" customWidth="1"/>
    <col min="12814" max="12814" width="16.7109375" style="1" customWidth="1"/>
    <col min="12815" max="12815" width="21.42578125" style="1" bestFit="1" customWidth="1"/>
    <col min="12816" max="12816" width="22.28515625" style="1" bestFit="1" customWidth="1"/>
    <col min="12817" max="13056" width="9.140625" style="1"/>
    <col min="13057" max="13057" width="4.28515625" style="1" customWidth="1"/>
    <col min="13058" max="13058" width="9.85546875" style="1" customWidth="1"/>
    <col min="13059" max="13059" width="55.42578125" style="1" bestFit="1" customWidth="1"/>
    <col min="13060" max="13060" width="12.85546875" style="1" customWidth="1"/>
    <col min="13061" max="13061" width="14.85546875" style="1" customWidth="1"/>
    <col min="13062" max="13062" width="14.28515625" style="1" customWidth="1"/>
    <col min="13063" max="13063" width="20.7109375" style="1" customWidth="1"/>
    <col min="13064" max="13064" width="21" style="1" customWidth="1"/>
    <col min="13065" max="13066" width="21.28515625" style="1" customWidth="1"/>
    <col min="13067" max="13068" width="22.42578125" style="1" bestFit="1" customWidth="1"/>
    <col min="13069" max="13069" width="22.28515625" style="1" bestFit="1" customWidth="1"/>
    <col min="13070" max="13070" width="16.7109375" style="1" customWidth="1"/>
    <col min="13071" max="13071" width="21.42578125" style="1" bestFit="1" customWidth="1"/>
    <col min="13072" max="13072" width="22.28515625" style="1" bestFit="1" customWidth="1"/>
    <col min="13073" max="13312" width="9.140625" style="1"/>
    <col min="13313" max="13313" width="4.28515625" style="1" customWidth="1"/>
    <col min="13314" max="13314" width="9.85546875" style="1" customWidth="1"/>
    <col min="13315" max="13315" width="55.42578125" style="1" bestFit="1" customWidth="1"/>
    <col min="13316" max="13316" width="12.85546875" style="1" customWidth="1"/>
    <col min="13317" max="13317" width="14.85546875" style="1" customWidth="1"/>
    <col min="13318" max="13318" width="14.28515625" style="1" customWidth="1"/>
    <col min="13319" max="13319" width="20.7109375" style="1" customWidth="1"/>
    <col min="13320" max="13320" width="21" style="1" customWidth="1"/>
    <col min="13321" max="13322" width="21.28515625" style="1" customWidth="1"/>
    <col min="13323" max="13324" width="22.42578125" style="1" bestFit="1" customWidth="1"/>
    <col min="13325" max="13325" width="22.28515625" style="1" bestFit="1" customWidth="1"/>
    <col min="13326" max="13326" width="16.7109375" style="1" customWidth="1"/>
    <col min="13327" max="13327" width="21.42578125" style="1" bestFit="1" customWidth="1"/>
    <col min="13328" max="13328" width="22.28515625" style="1" bestFit="1" customWidth="1"/>
    <col min="13329" max="13568" width="9.140625" style="1"/>
    <col min="13569" max="13569" width="4.28515625" style="1" customWidth="1"/>
    <col min="13570" max="13570" width="9.85546875" style="1" customWidth="1"/>
    <col min="13571" max="13571" width="55.42578125" style="1" bestFit="1" customWidth="1"/>
    <col min="13572" max="13572" width="12.85546875" style="1" customWidth="1"/>
    <col min="13573" max="13573" width="14.85546875" style="1" customWidth="1"/>
    <col min="13574" max="13574" width="14.28515625" style="1" customWidth="1"/>
    <col min="13575" max="13575" width="20.7109375" style="1" customWidth="1"/>
    <col min="13576" max="13576" width="21" style="1" customWidth="1"/>
    <col min="13577" max="13578" width="21.28515625" style="1" customWidth="1"/>
    <col min="13579" max="13580" width="22.42578125" style="1" bestFit="1" customWidth="1"/>
    <col min="13581" max="13581" width="22.28515625" style="1" bestFit="1" customWidth="1"/>
    <col min="13582" max="13582" width="16.7109375" style="1" customWidth="1"/>
    <col min="13583" max="13583" width="21.42578125" style="1" bestFit="1" customWidth="1"/>
    <col min="13584" max="13584" width="22.28515625" style="1" bestFit="1" customWidth="1"/>
    <col min="13585" max="13824" width="9.140625" style="1"/>
    <col min="13825" max="13825" width="4.28515625" style="1" customWidth="1"/>
    <col min="13826" max="13826" width="9.85546875" style="1" customWidth="1"/>
    <col min="13827" max="13827" width="55.42578125" style="1" bestFit="1" customWidth="1"/>
    <col min="13828" max="13828" width="12.85546875" style="1" customWidth="1"/>
    <col min="13829" max="13829" width="14.85546875" style="1" customWidth="1"/>
    <col min="13830" max="13830" width="14.28515625" style="1" customWidth="1"/>
    <col min="13831" max="13831" width="20.7109375" style="1" customWidth="1"/>
    <col min="13832" max="13832" width="21" style="1" customWidth="1"/>
    <col min="13833" max="13834" width="21.28515625" style="1" customWidth="1"/>
    <col min="13835" max="13836" width="22.42578125" style="1" bestFit="1" customWidth="1"/>
    <col min="13837" max="13837" width="22.28515625" style="1" bestFit="1" customWidth="1"/>
    <col min="13838" max="13838" width="16.7109375" style="1" customWidth="1"/>
    <col min="13839" max="13839" width="21.42578125" style="1" bestFit="1" customWidth="1"/>
    <col min="13840" max="13840" width="22.28515625" style="1" bestFit="1" customWidth="1"/>
    <col min="13841" max="14080" width="9.140625" style="1"/>
    <col min="14081" max="14081" width="4.28515625" style="1" customWidth="1"/>
    <col min="14082" max="14082" width="9.85546875" style="1" customWidth="1"/>
    <col min="14083" max="14083" width="55.42578125" style="1" bestFit="1" customWidth="1"/>
    <col min="14084" max="14084" width="12.85546875" style="1" customWidth="1"/>
    <col min="14085" max="14085" width="14.85546875" style="1" customWidth="1"/>
    <col min="14086" max="14086" width="14.28515625" style="1" customWidth="1"/>
    <col min="14087" max="14087" width="20.7109375" style="1" customWidth="1"/>
    <col min="14088" max="14088" width="21" style="1" customWidth="1"/>
    <col min="14089" max="14090" width="21.28515625" style="1" customWidth="1"/>
    <col min="14091" max="14092" width="22.42578125" style="1" bestFit="1" customWidth="1"/>
    <col min="14093" max="14093" width="22.28515625" style="1" bestFit="1" customWidth="1"/>
    <col min="14094" max="14094" width="16.7109375" style="1" customWidth="1"/>
    <col min="14095" max="14095" width="21.42578125" style="1" bestFit="1" customWidth="1"/>
    <col min="14096" max="14096" width="22.28515625" style="1" bestFit="1" customWidth="1"/>
    <col min="14097" max="14336" width="9.140625" style="1"/>
    <col min="14337" max="14337" width="4.28515625" style="1" customWidth="1"/>
    <col min="14338" max="14338" width="9.85546875" style="1" customWidth="1"/>
    <col min="14339" max="14339" width="55.42578125" style="1" bestFit="1" customWidth="1"/>
    <col min="14340" max="14340" width="12.85546875" style="1" customWidth="1"/>
    <col min="14341" max="14341" width="14.85546875" style="1" customWidth="1"/>
    <col min="14342" max="14342" width="14.28515625" style="1" customWidth="1"/>
    <col min="14343" max="14343" width="20.7109375" style="1" customWidth="1"/>
    <col min="14344" max="14344" width="21" style="1" customWidth="1"/>
    <col min="14345" max="14346" width="21.28515625" style="1" customWidth="1"/>
    <col min="14347" max="14348" width="22.42578125" style="1" bestFit="1" customWidth="1"/>
    <col min="14349" max="14349" width="22.28515625" style="1" bestFit="1" customWidth="1"/>
    <col min="14350" max="14350" width="16.7109375" style="1" customWidth="1"/>
    <col min="14351" max="14351" width="21.42578125" style="1" bestFit="1" customWidth="1"/>
    <col min="14352" max="14352" width="22.28515625" style="1" bestFit="1" customWidth="1"/>
    <col min="14353" max="14592" width="9.140625" style="1"/>
    <col min="14593" max="14593" width="4.28515625" style="1" customWidth="1"/>
    <col min="14594" max="14594" width="9.85546875" style="1" customWidth="1"/>
    <col min="14595" max="14595" width="55.42578125" style="1" bestFit="1" customWidth="1"/>
    <col min="14596" max="14596" width="12.85546875" style="1" customWidth="1"/>
    <col min="14597" max="14597" width="14.85546875" style="1" customWidth="1"/>
    <col min="14598" max="14598" width="14.28515625" style="1" customWidth="1"/>
    <col min="14599" max="14599" width="20.7109375" style="1" customWidth="1"/>
    <col min="14600" max="14600" width="21" style="1" customWidth="1"/>
    <col min="14601" max="14602" width="21.28515625" style="1" customWidth="1"/>
    <col min="14603" max="14604" width="22.42578125" style="1" bestFit="1" customWidth="1"/>
    <col min="14605" max="14605" width="22.28515625" style="1" bestFit="1" customWidth="1"/>
    <col min="14606" max="14606" width="16.7109375" style="1" customWidth="1"/>
    <col min="14607" max="14607" width="21.42578125" style="1" bestFit="1" customWidth="1"/>
    <col min="14608" max="14608" width="22.28515625" style="1" bestFit="1" customWidth="1"/>
    <col min="14609" max="14848" width="9.140625" style="1"/>
    <col min="14849" max="14849" width="4.28515625" style="1" customWidth="1"/>
    <col min="14850" max="14850" width="9.85546875" style="1" customWidth="1"/>
    <col min="14851" max="14851" width="55.42578125" style="1" bestFit="1" customWidth="1"/>
    <col min="14852" max="14852" width="12.85546875" style="1" customWidth="1"/>
    <col min="14853" max="14853" width="14.85546875" style="1" customWidth="1"/>
    <col min="14854" max="14854" width="14.28515625" style="1" customWidth="1"/>
    <col min="14855" max="14855" width="20.7109375" style="1" customWidth="1"/>
    <col min="14856" max="14856" width="21" style="1" customWidth="1"/>
    <col min="14857" max="14858" width="21.28515625" style="1" customWidth="1"/>
    <col min="14859" max="14860" width="22.42578125" style="1" bestFit="1" customWidth="1"/>
    <col min="14861" max="14861" width="22.28515625" style="1" bestFit="1" customWidth="1"/>
    <col min="14862" max="14862" width="16.7109375" style="1" customWidth="1"/>
    <col min="14863" max="14863" width="21.42578125" style="1" bestFit="1" customWidth="1"/>
    <col min="14864" max="14864" width="22.28515625" style="1" bestFit="1" customWidth="1"/>
    <col min="14865" max="15104" width="9.140625" style="1"/>
    <col min="15105" max="15105" width="4.28515625" style="1" customWidth="1"/>
    <col min="15106" max="15106" width="9.85546875" style="1" customWidth="1"/>
    <col min="15107" max="15107" width="55.42578125" style="1" bestFit="1" customWidth="1"/>
    <col min="15108" max="15108" width="12.85546875" style="1" customWidth="1"/>
    <col min="15109" max="15109" width="14.85546875" style="1" customWidth="1"/>
    <col min="15110" max="15110" width="14.28515625" style="1" customWidth="1"/>
    <col min="15111" max="15111" width="20.7109375" style="1" customWidth="1"/>
    <col min="15112" max="15112" width="21" style="1" customWidth="1"/>
    <col min="15113" max="15114" width="21.28515625" style="1" customWidth="1"/>
    <col min="15115" max="15116" width="22.42578125" style="1" bestFit="1" customWidth="1"/>
    <col min="15117" max="15117" width="22.28515625" style="1" bestFit="1" customWidth="1"/>
    <col min="15118" max="15118" width="16.7109375" style="1" customWidth="1"/>
    <col min="15119" max="15119" width="21.42578125" style="1" bestFit="1" customWidth="1"/>
    <col min="15120" max="15120" width="22.28515625" style="1" bestFit="1" customWidth="1"/>
    <col min="15121" max="15360" width="9.140625" style="1"/>
    <col min="15361" max="15361" width="4.28515625" style="1" customWidth="1"/>
    <col min="15362" max="15362" width="9.85546875" style="1" customWidth="1"/>
    <col min="15363" max="15363" width="55.42578125" style="1" bestFit="1" customWidth="1"/>
    <col min="15364" max="15364" width="12.85546875" style="1" customWidth="1"/>
    <col min="15365" max="15365" width="14.85546875" style="1" customWidth="1"/>
    <col min="15366" max="15366" width="14.28515625" style="1" customWidth="1"/>
    <col min="15367" max="15367" width="20.7109375" style="1" customWidth="1"/>
    <col min="15368" max="15368" width="21" style="1" customWidth="1"/>
    <col min="15369" max="15370" width="21.28515625" style="1" customWidth="1"/>
    <col min="15371" max="15372" width="22.42578125" style="1" bestFit="1" customWidth="1"/>
    <col min="15373" max="15373" width="22.28515625" style="1" bestFit="1" customWidth="1"/>
    <col min="15374" max="15374" width="16.7109375" style="1" customWidth="1"/>
    <col min="15375" max="15375" width="21.42578125" style="1" bestFit="1" customWidth="1"/>
    <col min="15376" max="15376" width="22.28515625" style="1" bestFit="1" customWidth="1"/>
    <col min="15377" max="15616" width="9.140625" style="1"/>
    <col min="15617" max="15617" width="4.28515625" style="1" customWidth="1"/>
    <col min="15618" max="15618" width="9.85546875" style="1" customWidth="1"/>
    <col min="15619" max="15619" width="55.42578125" style="1" bestFit="1" customWidth="1"/>
    <col min="15620" max="15620" width="12.85546875" style="1" customWidth="1"/>
    <col min="15621" max="15621" width="14.85546875" style="1" customWidth="1"/>
    <col min="15622" max="15622" width="14.28515625" style="1" customWidth="1"/>
    <col min="15623" max="15623" width="20.7109375" style="1" customWidth="1"/>
    <col min="15624" max="15624" width="21" style="1" customWidth="1"/>
    <col min="15625" max="15626" width="21.28515625" style="1" customWidth="1"/>
    <col min="15627" max="15628" width="22.42578125" style="1" bestFit="1" customWidth="1"/>
    <col min="15629" max="15629" width="22.28515625" style="1" bestFit="1" customWidth="1"/>
    <col min="15630" max="15630" width="16.7109375" style="1" customWidth="1"/>
    <col min="15631" max="15631" width="21.42578125" style="1" bestFit="1" customWidth="1"/>
    <col min="15632" max="15632" width="22.28515625" style="1" bestFit="1" customWidth="1"/>
    <col min="15633" max="15872" width="9.140625" style="1"/>
    <col min="15873" max="15873" width="4.28515625" style="1" customWidth="1"/>
    <col min="15874" max="15874" width="9.85546875" style="1" customWidth="1"/>
    <col min="15875" max="15875" width="55.42578125" style="1" bestFit="1" customWidth="1"/>
    <col min="15876" max="15876" width="12.85546875" style="1" customWidth="1"/>
    <col min="15877" max="15877" width="14.85546875" style="1" customWidth="1"/>
    <col min="15878" max="15878" width="14.28515625" style="1" customWidth="1"/>
    <col min="15879" max="15879" width="20.7109375" style="1" customWidth="1"/>
    <col min="15880" max="15880" width="21" style="1" customWidth="1"/>
    <col min="15881" max="15882" width="21.28515625" style="1" customWidth="1"/>
    <col min="15883" max="15884" width="22.42578125" style="1" bestFit="1" customWidth="1"/>
    <col min="15885" max="15885" width="22.28515625" style="1" bestFit="1" customWidth="1"/>
    <col min="15886" max="15886" width="16.7109375" style="1" customWidth="1"/>
    <col min="15887" max="15887" width="21.42578125" style="1" bestFit="1" customWidth="1"/>
    <col min="15888" max="15888" width="22.28515625" style="1" bestFit="1" customWidth="1"/>
    <col min="15889" max="16128" width="9.140625" style="1"/>
    <col min="16129" max="16129" width="4.28515625" style="1" customWidth="1"/>
    <col min="16130" max="16130" width="9.85546875" style="1" customWidth="1"/>
    <col min="16131" max="16131" width="55.42578125" style="1" bestFit="1" customWidth="1"/>
    <col min="16132" max="16132" width="12.85546875" style="1" customWidth="1"/>
    <col min="16133" max="16133" width="14.85546875" style="1" customWidth="1"/>
    <col min="16134" max="16134" width="14.28515625" style="1" customWidth="1"/>
    <col min="16135" max="16135" width="20.7109375" style="1" customWidth="1"/>
    <col min="16136" max="16136" width="21" style="1" customWidth="1"/>
    <col min="16137" max="16138" width="21.28515625" style="1" customWidth="1"/>
    <col min="16139" max="16140" width="22.42578125" style="1" bestFit="1" customWidth="1"/>
    <col min="16141" max="16141" width="22.28515625" style="1" bestFit="1" customWidth="1"/>
    <col min="16142" max="16142" width="16.7109375" style="1" customWidth="1"/>
    <col min="16143" max="16143" width="21.42578125" style="1" bestFit="1" customWidth="1"/>
    <col min="16144" max="16144" width="22.28515625" style="1" bestFit="1" customWidth="1"/>
    <col min="16145" max="16384" width="9.140625" style="1"/>
  </cols>
  <sheetData>
    <row r="6" spans="1:18" ht="13.9" customHeight="1" x14ac:dyDescent="0.25"/>
    <row r="8" spans="1:18" x14ac:dyDescent="0.25">
      <c r="K8" s="5"/>
      <c r="L8" s="5"/>
      <c r="M8" s="6"/>
    </row>
    <row r="9" spans="1:18" ht="15" customHeight="1" x14ac:dyDescent="0.25">
      <c r="B9" s="7"/>
      <c r="C9" s="8"/>
      <c r="D9" s="52" t="s">
        <v>0</v>
      </c>
      <c r="E9" s="52"/>
      <c r="F9" s="52"/>
      <c r="G9" s="52"/>
      <c r="H9" s="52"/>
      <c r="I9" s="52"/>
      <c r="J9" s="52"/>
      <c r="K9" s="52"/>
      <c r="L9" s="52"/>
      <c r="M9" s="8"/>
      <c r="N9" s="8"/>
      <c r="O9" s="8"/>
    </row>
    <row r="11" spans="1:18" ht="15" customHeight="1" thickBot="1" x14ac:dyDescent="0.3">
      <c r="M11" s="53"/>
      <c r="N11" s="53"/>
      <c r="O11" s="53"/>
    </row>
    <row r="12" spans="1:18" ht="14.45" customHeight="1" x14ac:dyDescent="0.25">
      <c r="A12" s="54" t="s">
        <v>1</v>
      </c>
      <c r="B12" s="56" t="s">
        <v>2</v>
      </c>
      <c r="C12" s="56" t="s">
        <v>3</v>
      </c>
      <c r="D12" s="56" t="s">
        <v>4</v>
      </c>
      <c r="E12" s="56"/>
      <c r="F12" s="56"/>
      <c r="G12" s="60" t="s">
        <v>122</v>
      </c>
      <c r="H12" s="61"/>
      <c r="I12" s="61"/>
      <c r="J12" s="61"/>
      <c r="K12" s="61"/>
      <c r="L12" s="61"/>
      <c r="M12" s="62"/>
      <c r="N12" s="58" t="s">
        <v>118</v>
      </c>
      <c r="O12" s="59"/>
    </row>
    <row r="13" spans="1:18" s="7" customFormat="1" ht="15.75" customHeight="1" x14ac:dyDescent="0.25">
      <c r="A13" s="55"/>
      <c r="B13" s="57"/>
      <c r="C13" s="57"/>
      <c r="D13" s="57"/>
      <c r="E13" s="57"/>
      <c r="F13" s="57"/>
      <c r="G13" s="63"/>
      <c r="H13" s="64"/>
      <c r="I13" s="64"/>
      <c r="J13" s="64"/>
      <c r="K13" s="64"/>
      <c r="L13" s="64"/>
      <c r="M13" s="65"/>
      <c r="N13" s="49"/>
      <c r="O13" s="50"/>
      <c r="P13" s="9"/>
    </row>
    <row r="14" spans="1:18" s="7" customFormat="1" ht="33.75" customHeight="1" x14ac:dyDescent="0.25">
      <c r="A14" s="55"/>
      <c r="B14" s="57"/>
      <c r="C14" s="57"/>
      <c r="D14" s="57"/>
      <c r="E14" s="57"/>
      <c r="F14" s="57"/>
      <c r="G14" s="43" t="s">
        <v>121</v>
      </c>
      <c r="H14" s="44"/>
      <c r="I14" s="44"/>
      <c r="J14" s="43" t="s">
        <v>5</v>
      </c>
      <c r="K14" s="44"/>
      <c r="L14" s="45"/>
      <c r="M14" s="42" t="s">
        <v>6</v>
      </c>
      <c r="N14" s="49" t="s">
        <v>7</v>
      </c>
      <c r="O14" s="50" t="s">
        <v>8</v>
      </c>
      <c r="P14" s="9"/>
    </row>
    <row r="15" spans="1:18" s="7" customFormat="1" ht="63" x14ac:dyDescent="0.25">
      <c r="A15" s="55"/>
      <c r="B15" s="57"/>
      <c r="C15" s="57"/>
      <c r="D15" s="23" t="s">
        <v>9</v>
      </c>
      <c r="E15" s="23" t="s">
        <v>10</v>
      </c>
      <c r="F15" s="23" t="s">
        <v>11</v>
      </c>
      <c r="G15" s="24" t="s">
        <v>123</v>
      </c>
      <c r="H15" s="24" t="s">
        <v>124</v>
      </c>
      <c r="I15" s="24" t="s">
        <v>125</v>
      </c>
      <c r="J15" s="24" t="s">
        <v>103</v>
      </c>
      <c r="K15" s="10" t="s">
        <v>91</v>
      </c>
      <c r="L15" s="24" t="s">
        <v>104</v>
      </c>
      <c r="M15" s="42"/>
      <c r="N15" s="49"/>
      <c r="O15" s="51"/>
      <c r="P15" s="9"/>
      <c r="R15" s="35" t="s">
        <v>114</v>
      </c>
    </row>
    <row r="16" spans="1:18" x14ac:dyDescent="0.25">
      <c r="A16" s="25">
        <v>1</v>
      </c>
      <c r="B16" s="11" t="s">
        <v>12</v>
      </c>
      <c r="C16" s="12" t="s">
        <v>13</v>
      </c>
      <c r="D16" s="13" t="s">
        <v>14</v>
      </c>
      <c r="E16" s="13" t="s">
        <v>14</v>
      </c>
      <c r="F16" s="13" t="s">
        <v>14</v>
      </c>
      <c r="G16" s="37">
        <f>VLOOKUP(B16,[1]Brokers!$B$8:$H$58,7,0)</f>
        <v>568390921</v>
      </c>
      <c r="H16" s="37">
        <f>VLOOKUP(B16,[1]Brokers!$B$8:$M$58,12,0)</f>
        <v>103300000</v>
      </c>
      <c r="I16" s="37">
        <f>VLOOKUP(B16,[1]Brokers!$B$8:$R$58,17,0)</f>
        <v>5017200000</v>
      </c>
      <c r="J16" s="15">
        <f>VLOOKUP(B16,[1]Brokers!$B$8:$W$58,22,0)</f>
        <v>10851023188.540001</v>
      </c>
      <c r="K16" s="15">
        <v>0</v>
      </c>
      <c r="L16" s="15">
        <f>VLOOKUP(B16,[1]Brokers!$B$8:$AB$58,27,0)</f>
        <v>400000</v>
      </c>
      <c r="M16" s="22">
        <f>VLOOKUP(B16,[1]Brokers!$B$8:$AD$58,29,0)</f>
        <v>16540314109.540001</v>
      </c>
      <c r="N16" s="22">
        <v>334536617008.27991</v>
      </c>
      <c r="O16" s="26">
        <f t="shared" ref="O16:O47" si="0">N16/$N$67</f>
        <v>0.3261490105312238</v>
      </c>
      <c r="R16" s="19"/>
    </row>
    <row r="17" spans="1:18" x14ac:dyDescent="0.25">
      <c r="A17" s="25">
        <f>+A16+1</f>
        <v>2</v>
      </c>
      <c r="B17" s="11" t="s">
        <v>83</v>
      </c>
      <c r="C17" s="12" t="s">
        <v>113</v>
      </c>
      <c r="D17" s="13" t="s">
        <v>14</v>
      </c>
      <c r="E17" s="13" t="s">
        <v>14</v>
      </c>
      <c r="F17" s="13" t="s">
        <v>14</v>
      </c>
      <c r="G17" s="37">
        <f>VLOOKUP(B17,[1]Brokers!$B$8:$H$58,7,0)</f>
        <v>330855993</v>
      </c>
      <c r="H17" s="37">
        <f>VLOOKUP(B17,[1]Brokers!$B$8:$M$58,12,0)</f>
        <v>1503700000</v>
      </c>
      <c r="I17" s="37">
        <f>VLOOKUP(B17,[1]Brokers!$B$8:$R$58,17,0)</f>
        <v>40100000</v>
      </c>
      <c r="J17" s="15">
        <f>VLOOKUP(B17,[1]Brokers!$B$8:$W$58,22,0)</f>
        <v>1051489886.45</v>
      </c>
      <c r="K17" s="15">
        <v>0</v>
      </c>
      <c r="L17" s="15">
        <f>VLOOKUP(B17,[1]Brokers!$B$8:$AB$58,27,0)</f>
        <v>908300000</v>
      </c>
      <c r="M17" s="22">
        <f>VLOOKUP(B17,[1]Brokers!$B$8:$AD$58,29,0)</f>
        <v>3834445879.4499998</v>
      </c>
      <c r="N17" s="22">
        <v>115271859668.83998</v>
      </c>
      <c r="O17" s="26">
        <f t="shared" si="0"/>
        <v>0.11238172762461973</v>
      </c>
      <c r="R17" s="19"/>
    </row>
    <row r="18" spans="1:18" x14ac:dyDescent="0.25">
      <c r="A18" s="25">
        <f t="shared" ref="A18:A58" si="1">+A17+1</f>
        <v>3</v>
      </c>
      <c r="B18" s="11" t="s">
        <v>24</v>
      </c>
      <c r="C18" s="12" t="s">
        <v>106</v>
      </c>
      <c r="D18" s="13" t="s">
        <v>14</v>
      </c>
      <c r="E18" s="13" t="s">
        <v>14</v>
      </c>
      <c r="F18" s="13" t="s">
        <v>14</v>
      </c>
      <c r="G18" s="37">
        <f>VLOOKUP(B18,[1]Brokers!$B$8:$H$58,7,0)</f>
        <v>355596281</v>
      </c>
      <c r="H18" s="37">
        <f>VLOOKUP(B18,[1]Brokers!$B$8:$M$58,12,0)</f>
        <v>1000000</v>
      </c>
      <c r="I18" s="37">
        <f>VLOOKUP(B18,[1]Brokers!$B$8:$R$58,17,0)</f>
        <v>16500000</v>
      </c>
      <c r="J18" s="15">
        <f>VLOOKUP(B18,[1]Brokers!$B$8:$W$58,22,0)</f>
        <v>14408457406.23</v>
      </c>
      <c r="K18" s="15">
        <v>0</v>
      </c>
      <c r="L18" s="15">
        <f>VLOOKUP(B18,[1]Brokers!$B$8:$AB$58,27,0)</f>
        <v>689250000</v>
      </c>
      <c r="M18" s="22">
        <f>VLOOKUP(B18,[1]Brokers!$B$8:$AD$58,29,0)</f>
        <v>15470803687.23</v>
      </c>
      <c r="N18" s="22">
        <v>106008286698.91</v>
      </c>
      <c r="O18" s="26">
        <f t="shared" si="0"/>
        <v>0.10335041384753424</v>
      </c>
      <c r="R18" s="19"/>
    </row>
    <row r="19" spans="1:18" x14ac:dyDescent="0.25">
      <c r="A19" s="25">
        <f t="shared" si="1"/>
        <v>4</v>
      </c>
      <c r="B19" s="11" t="s">
        <v>19</v>
      </c>
      <c r="C19" s="12" t="s">
        <v>20</v>
      </c>
      <c r="D19" s="13" t="s">
        <v>14</v>
      </c>
      <c r="E19" s="13" t="s">
        <v>14</v>
      </c>
      <c r="F19" s="13" t="s">
        <v>14</v>
      </c>
      <c r="G19" s="37">
        <f>VLOOKUP(B19,[1]Brokers!$B$8:$H$58,7,0)</f>
        <v>892473529</v>
      </c>
      <c r="H19" s="37">
        <f>VLOOKUP(B19,[1]Brokers!$B$8:$M$58,12,0)</f>
        <v>3500000</v>
      </c>
      <c r="I19" s="37">
        <f>VLOOKUP(B19,[1]Brokers!$B$8:$R$58,17,0)</f>
        <v>10063000000</v>
      </c>
      <c r="J19" s="15">
        <f>VLOOKUP(B19,[1]Brokers!$B$8:$W$58,22,0)</f>
        <v>4141915936.4099998</v>
      </c>
      <c r="K19" s="15">
        <v>0</v>
      </c>
      <c r="L19" s="15">
        <f>VLOOKUP(B19,[1]Brokers!$B$8:$AB$58,27,0)</f>
        <v>7300000</v>
      </c>
      <c r="M19" s="22">
        <f>VLOOKUP(B19,[1]Brokers!$B$8:$AD$58,29,0)</f>
        <v>15108189465.41</v>
      </c>
      <c r="N19" s="22">
        <v>91333816016.100006</v>
      </c>
      <c r="O19" s="26">
        <f t="shared" si="0"/>
        <v>8.9043866073873115E-2</v>
      </c>
      <c r="R19" s="19"/>
    </row>
    <row r="20" spans="1:18" x14ac:dyDescent="0.25">
      <c r="A20" s="25">
        <f t="shared" si="1"/>
        <v>5</v>
      </c>
      <c r="B20" s="11" t="s">
        <v>21</v>
      </c>
      <c r="C20" s="12" t="s">
        <v>22</v>
      </c>
      <c r="D20" s="13" t="s">
        <v>14</v>
      </c>
      <c r="E20" s="13" t="s">
        <v>14</v>
      </c>
      <c r="F20" s="14" t="s">
        <v>14</v>
      </c>
      <c r="G20" s="37">
        <f>VLOOKUP(B20,[1]Brokers!$B$8:$H$58,7,0)</f>
        <v>66540976</v>
      </c>
      <c r="H20" s="37">
        <f>VLOOKUP(B20,[1]Brokers!$B$8:$M$58,12,0)</f>
        <v>0</v>
      </c>
      <c r="I20" s="37">
        <f>VLOOKUP(B20,[1]Brokers!$B$8:$R$58,17,0)</f>
        <v>5500000</v>
      </c>
      <c r="J20" s="15">
        <f>VLOOKUP(B20,[1]Brokers!$B$8:$W$58,22,0)</f>
        <v>183597592.76999998</v>
      </c>
      <c r="K20" s="15">
        <v>0</v>
      </c>
      <c r="L20" s="15">
        <f>VLOOKUP(B20,[1]Brokers!$B$8:$AB$58,27,0)</f>
        <v>0</v>
      </c>
      <c r="M20" s="22">
        <f>VLOOKUP(B20,[1]Brokers!$B$8:$AD$58,29,0)</f>
        <v>255638568.76999998</v>
      </c>
      <c r="N20" s="22">
        <v>85648356497.899994</v>
      </c>
      <c r="O20" s="26">
        <f t="shared" si="0"/>
        <v>8.3500954171256581E-2</v>
      </c>
      <c r="R20" s="19"/>
    </row>
    <row r="21" spans="1:18" x14ac:dyDescent="0.25">
      <c r="A21" s="25">
        <f t="shared" si="1"/>
        <v>6</v>
      </c>
      <c r="B21" s="11" t="s">
        <v>100</v>
      </c>
      <c r="C21" s="12" t="s">
        <v>101</v>
      </c>
      <c r="D21" s="13" t="s">
        <v>14</v>
      </c>
      <c r="E21" s="13" t="s">
        <v>14</v>
      </c>
      <c r="F21" s="13" t="s">
        <v>14</v>
      </c>
      <c r="G21" s="37">
        <f>VLOOKUP(B21,[1]Brokers!$B$8:$H$58,7,0)</f>
        <v>61920287166</v>
      </c>
      <c r="H21" s="37">
        <f>VLOOKUP(B21,[1]Brokers!$B$8:$M$58,12,0)</f>
        <v>0</v>
      </c>
      <c r="I21" s="37">
        <f>VLOOKUP(B21,[1]Brokers!$B$8:$R$58,17,0)</f>
        <v>0</v>
      </c>
      <c r="J21" s="15">
        <f>VLOOKUP(B21,[1]Brokers!$B$8:$W$58,22,0)</f>
        <v>185285443.37</v>
      </c>
      <c r="K21" s="15">
        <v>0</v>
      </c>
      <c r="L21" s="15">
        <f>VLOOKUP(B21,[1]Brokers!$B$8:$AB$58,27,0)</f>
        <v>18800000</v>
      </c>
      <c r="M21" s="22">
        <f>VLOOKUP(B21,[1]Brokers!$B$8:$AD$58,29,0)</f>
        <v>62124372609.370003</v>
      </c>
      <c r="N21" s="22">
        <v>64053343619.230003</v>
      </c>
      <c r="O21" s="26">
        <f t="shared" si="0"/>
        <v>6.2447378195706699E-2</v>
      </c>
      <c r="R21" s="19"/>
    </row>
    <row r="22" spans="1:18" x14ac:dyDescent="0.25">
      <c r="A22" s="25">
        <f t="shared" si="1"/>
        <v>7</v>
      </c>
      <c r="B22" s="11" t="s">
        <v>23</v>
      </c>
      <c r="C22" s="12" t="s">
        <v>105</v>
      </c>
      <c r="D22" s="13" t="s">
        <v>14</v>
      </c>
      <c r="E22" s="13" t="s">
        <v>14</v>
      </c>
      <c r="F22" s="14"/>
      <c r="G22" s="37">
        <f>VLOOKUP(B22,[1]Brokers!$B$8:$H$58,7,0)</f>
        <v>3663110246</v>
      </c>
      <c r="H22" s="37">
        <f>VLOOKUP(B22,[1]Brokers!$B$8:$M$58,12,0)</f>
        <v>11706400000</v>
      </c>
      <c r="I22" s="37">
        <f>VLOOKUP(B22,[1]Brokers!$B$8:$R$58,17,0)</f>
        <v>21958100000</v>
      </c>
      <c r="J22" s="15">
        <f>VLOOKUP(B22,[1]Brokers!$B$8:$W$58,22,0)</f>
        <v>402524870.50999999</v>
      </c>
      <c r="K22" s="15">
        <v>0</v>
      </c>
      <c r="L22" s="15">
        <f>VLOOKUP(B22,[1]Brokers!$B$8:$AB$58,27,0)</f>
        <v>899910000</v>
      </c>
      <c r="M22" s="22">
        <f>VLOOKUP(B22,[1]Brokers!$B$8:$AD$58,29,0)</f>
        <v>38630045116.510002</v>
      </c>
      <c r="N22" s="22">
        <v>53540489797.730003</v>
      </c>
      <c r="O22" s="26">
        <f t="shared" si="0"/>
        <v>5.219810592648675E-2</v>
      </c>
      <c r="R22" s="19"/>
    </row>
    <row r="23" spans="1:18" x14ac:dyDescent="0.25">
      <c r="A23" s="25">
        <f t="shared" si="1"/>
        <v>8</v>
      </c>
      <c r="B23" s="11" t="s">
        <v>96</v>
      </c>
      <c r="C23" s="12" t="s">
        <v>97</v>
      </c>
      <c r="D23" s="13" t="s">
        <v>14</v>
      </c>
      <c r="E23" s="13" t="s">
        <v>14</v>
      </c>
      <c r="F23" s="13" t="s">
        <v>14</v>
      </c>
      <c r="G23" s="37">
        <f>VLOOKUP(B23,[1]Brokers!$B$8:$H$58,7,0)</f>
        <v>1304090883</v>
      </c>
      <c r="H23" s="37">
        <f>VLOOKUP(B23,[1]Brokers!$B$8:$M$58,12,0)</f>
        <v>5000000</v>
      </c>
      <c r="I23" s="37">
        <f>VLOOKUP(B23,[1]Brokers!$B$8:$R$58,17,0)</f>
        <v>3000000</v>
      </c>
      <c r="J23" s="15">
        <f>VLOOKUP(B23,[1]Brokers!$B$8:$W$58,22,0)</f>
        <v>9634742650.4799995</v>
      </c>
      <c r="K23" s="15">
        <v>0</v>
      </c>
      <c r="L23" s="15">
        <f>VLOOKUP(B23,[1]Brokers!$B$8:$AB$58,27,0)</f>
        <v>2700000</v>
      </c>
      <c r="M23" s="22">
        <f>VLOOKUP(B23,[1]Brokers!$B$8:$AD$58,29,0)</f>
        <v>10949533533.48</v>
      </c>
      <c r="N23" s="22">
        <v>49205797846.410004</v>
      </c>
      <c r="O23" s="26">
        <f t="shared" si="0"/>
        <v>4.7972094724712422E-2</v>
      </c>
      <c r="R23" s="19"/>
    </row>
    <row r="24" spans="1:18" x14ac:dyDescent="0.25">
      <c r="A24" s="25">
        <f t="shared" si="1"/>
        <v>9</v>
      </c>
      <c r="B24" s="11" t="s">
        <v>31</v>
      </c>
      <c r="C24" s="12" t="s">
        <v>112</v>
      </c>
      <c r="D24" s="13" t="s">
        <v>14</v>
      </c>
      <c r="E24" s="13" t="s">
        <v>14</v>
      </c>
      <c r="F24" s="13" t="s">
        <v>14</v>
      </c>
      <c r="G24" s="37">
        <f>VLOOKUP(B24,[1]Brokers!$B$8:$H$58,7,0)</f>
        <v>66343969</v>
      </c>
      <c r="H24" s="37">
        <f>VLOOKUP(B24,[1]Brokers!$B$8:$M$58,12,0)</f>
        <v>2420000000</v>
      </c>
      <c r="I24" s="37">
        <f>VLOOKUP(B24,[1]Brokers!$B$8:$R$58,17,0)</f>
        <v>2851300000</v>
      </c>
      <c r="J24" s="15">
        <f>VLOOKUP(B24,[1]Brokers!$B$8:$W$58,22,0)</f>
        <v>2566357206.7400002</v>
      </c>
      <c r="K24" s="15">
        <v>0</v>
      </c>
      <c r="L24" s="15">
        <f>VLOOKUP(B24,[1]Brokers!$B$8:$AB$58,27,0)</f>
        <v>551619600</v>
      </c>
      <c r="M24" s="22">
        <f>VLOOKUP(B24,[1]Brokers!$B$8:$AD$58,29,0)</f>
        <v>8455620775.7399998</v>
      </c>
      <c r="N24" s="22">
        <v>35977366368.739998</v>
      </c>
      <c r="O24" s="26">
        <f t="shared" si="0"/>
        <v>3.5075330609902887E-2</v>
      </c>
      <c r="R24" s="19"/>
    </row>
    <row r="25" spans="1:18" s="7" customFormat="1" x14ac:dyDescent="0.25">
      <c r="A25" s="25">
        <f t="shared" si="1"/>
        <v>10</v>
      </c>
      <c r="B25" s="11" t="s">
        <v>27</v>
      </c>
      <c r="C25" s="12" t="s">
        <v>28</v>
      </c>
      <c r="D25" s="13" t="s">
        <v>14</v>
      </c>
      <c r="E25" s="13" t="s">
        <v>14</v>
      </c>
      <c r="F25" s="13" t="s">
        <v>14</v>
      </c>
      <c r="G25" s="37">
        <f>VLOOKUP(B25,[1]Brokers!$B$8:$H$58,7,0)</f>
        <v>1359910887</v>
      </c>
      <c r="H25" s="37">
        <f>VLOOKUP(B25,[1]Brokers!$B$8:$M$58,12,0)</f>
        <v>0</v>
      </c>
      <c r="I25" s="37">
        <f>VLOOKUP(B25,[1]Brokers!$B$8:$R$58,17,0)</f>
        <v>0</v>
      </c>
      <c r="J25" s="15">
        <f>VLOOKUP(B25,[1]Brokers!$B$8:$W$58,22,0)</f>
        <v>14405710696.84</v>
      </c>
      <c r="K25" s="15">
        <v>0</v>
      </c>
      <c r="L25" s="15">
        <f>VLOOKUP(B25,[1]Brokers!$B$8:$AB$58,27,0)</f>
        <v>0</v>
      </c>
      <c r="M25" s="22">
        <f>VLOOKUP(B25,[1]Brokers!$B$8:$AD$58,29,0)</f>
        <v>15765621583.84</v>
      </c>
      <c r="N25" s="22">
        <v>32274904683.870003</v>
      </c>
      <c r="O25" s="26">
        <f t="shared" si="0"/>
        <v>3.1465698200006692E-2</v>
      </c>
      <c r="P25" s="22"/>
      <c r="R25" s="19"/>
    </row>
    <row r="26" spans="1:18" x14ac:dyDescent="0.25">
      <c r="A26" s="25">
        <f t="shared" si="1"/>
        <v>11</v>
      </c>
      <c r="B26" s="11" t="s">
        <v>15</v>
      </c>
      <c r="C26" s="12" t="s">
        <v>16</v>
      </c>
      <c r="D26" s="13" t="s">
        <v>14</v>
      </c>
      <c r="E26" s="13" t="s">
        <v>14</v>
      </c>
      <c r="F26" s="13" t="s">
        <v>14</v>
      </c>
      <c r="G26" s="37">
        <f>VLOOKUP(B26,[1]Brokers!$B$8:$H$58,7,0)</f>
        <v>87991044</v>
      </c>
      <c r="H26" s="37">
        <f>VLOOKUP(B26,[1]Brokers!$B$8:$M$58,12,0)</f>
        <v>0</v>
      </c>
      <c r="I26" s="37">
        <f>VLOOKUP(B26,[1]Brokers!$B$8:$R$58,17,0)</f>
        <v>0</v>
      </c>
      <c r="J26" s="15">
        <f>VLOOKUP(B26,[1]Brokers!$B$8:$W$58,22,0)</f>
        <v>88874608.349999994</v>
      </c>
      <c r="K26" s="15">
        <v>0</v>
      </c>
      <c r="L26" s="15">
        <f>VLOOKUP(B26,[1]Brokers!$B$8:$AB$58,27,0)</f>
        <v>0</v>
      </c>
      <c r="M26" s="22">
        <f>VLOOKUP(B26,[1]Brokers!$B$8:$AD$58,29,0)</f>
        <v>176865652.34999999</v>
      </c>
      <c r="N26" s="22">
        <v>18909822497.709999</v>
      </c>
      <c r="O26" s="26">
        <f t="shared" si="0"/>
        <v>1.8435709525921776E-2</v>
      </c>
      <c r="R26" s="19"/>
    </row>
    <row r="27" spans="1:18" x14ac:dyDescent="0.25">
      <c r="A27" s="25">
        <f t="shared" si="1"/>
        <v>12</v>
      </c>
      <c r="B27" s="11" t="s">
        <v>71</v>
      </c>
      <c r="C27" s="12" t="s">
        <v>94</v>
      </c>
      <c r="D27" s="13" t="s">
        <v>14</v>
      </c>
      <c r="E27" s="13" t="s">
        <v>14</v>
      </c>
      <c r="F27" s="13" t="s">
        <v>14</v>
      </c>
      <c r="G27" s="37">
        <f>VLOOKUP(B27,[1]Brokers!$B$8:$H$58,7,0)</f>
        <v>151442192</v>
      </c>
      <c r="H27" s="37">
        <f>VLOOKUP(B27,[1]Brokers!$B$8:$M$58,12,0)</f>
        <v>0</v>
      </c>
      <c r="I27" s="37">
        <f>VLOOKUP(B27,[1]Brokers!$B$8:$R$58,17,0)</f>
        <v>0</v>
      </c>
      <c r="J27" s="15">
        <f>VLOOKUP(B27,[1]Brokers!$B$8:$W$58,22,0)</f>
        <v>1112192691.5999999</v>
      </c>
      <c r="K27" s="15">
        <v>0</v>
      </c>
      <c r="L27" s="15">
        <f>VLOOKUP(B27,[1]Brokers!$B$8:$AB$58,27,0)</f>
        <v>0</v>
      </c>
      <c r="M27" s="22">
        <f>VLOOKUP(B27,[1]Brokers!$B$8:$AD$58,29,0)</f>
        <v>1263634883.5999999</v>
      </c>
      <c r="N27" s="22">
        <v>11873678394.43</v>
      </c>
      <c r="O27" s="26">
        <f t="shared" si="0"/>
        <v>1.1575977823717476E-2</v>
      </c>
      <c r="R27" s="19"/>
    </row>
    <row r="28" spans="1:18" x14ac:dyDescent="0.25">
      <c r="A28" s="25">
        <f t="shared" si="1"/>
        <v>13</v>
      </c>
      <c r="B28" s="11" t="s">
        <v>36</v>
      </c>
      <c r="C28" s="12" t="s">
        <v>37</v>
      </c>
      <c r="D28" s="13" t="s">
        <v>14</v>
      </c>
      <c r="E28" s="13"/>
      <c r="F28" s="14"/>
      <c r="G28" s="37">
        <f>VLOOKUP(B28,[1]Brokers!$B$8:$H$58,7,0)</f>
        <v>40678222</v>
      </c>
      <c r="H28" s="37">
        <f>VLOOKUP(B28,[1]Brokers!$B$8:$M$58,12,0)</f>
        <v>0</v>
      </c>
      <c r="I28" s="37">
        <f>VLOOKUP(B28,[1]Brokers!$B$8:$R$58,17,0)</f>
        <v>0</v>
      </c>
      <c r="J28" s="15">
        <f>VLOOKUP(B28,[1]Brokers!$B$8:$W$58,22,0)</f>
        <v>230848723.07999998</v>
      </c>
      <c r="K28" s="15">
        <v>0</v>
      </c>
      <c r="L28" s="15">
        <f>VLOOKUP(B28,[1]Brokers!$B$8:$AB$58,27,0)</f>
        <v>0</v>
      </c>
      <c r="M28" s="22">
        <f>VLOOKUP(B28,[1]Brokers!$B$8:$AD$58,29,0)</f>
        <v>271526945.07999998</v>
      </c>
      <c r="N28" s="22">
        <v>6141112517.7200003</v>
      </c>
      <c r="O28" s="26">
        <f t="shared" si="0"/>
        <v>5.9871406279143353E-3</v>
      </c>
      <c r="R28" s="19"/>
    </row>
    <row r="29" spans="1:18" x14ac:dyDescent="0.25">
      <c r="A29" s="25">
        <f t="shared" si="1"/>
        <v>14</v>
      </c>
      <c r="B29" s="11" t="s">
        <v>73</v>
      </c>
      <c r="C29" s="12" t="s">
        <v>74</v>
      </c>
      <c r="D29" s="13" t="s">
        <v>14</v>
      </c>
      <c r="E29" s="13" t="s">
        <v>14</v>
      </c>
      <c r="F29" s="14"/>
      <c r="G29" s="37">
        <f>VLOOKUP(B29,[1]Brokers!$B$8:$H$58,7,0)</f>
        <v>22502126</v>
      </c>
      <c r="H29" s="37">
        <f>VLOOKUP(B29,[1]Brokers!$B$8:$M$58,12,0)</f>
        <v>0</v>
      </c>
      <c r="I29" s="37">
        <f>VLOOKUP(B29,[1]Brokers!$B$8:$R$58,17,0)</f>
        <v>0</v>
      </c>
      <c r="J29" s="15">
        <f>VLOOKUP(B29,[1]Brokers!$B$8:$W$58,22,0)</f>
        <v>652103931.54999995</v>
      </c>
      <c r="K29" s="15">
        <v>0</v>
      </c>
      <c r="L29" s="15">
        <f>VLOOKUP(B29,[1]Brokers!$B$8:$AB$58,27,0)</f>
        <v>0</v>
      </c>
      <c r="M29" s="22">
        <f>VLOOKUP(B29,[1]Brokers!$B$8:$AD$58,29,0)</f>
        <v>674606057.54999995</v>
      </c>
      <c r="N29" s="22">
        <v>5465899446.920001</v>
      </c>
      <c r="O29" s="26">
        <f t="shared" si="0"/>
        <v>5.3288567099726465E-3</v>
      </c>
      <c r="R29" s="19"/>
    </row>
    <row r="30" spans="1:18" x14ac:dyDescent="0.25">
      <c r="A30" s="25">
        <f t="shared" si="1"/>
        <v>15</v>
      </c>
      <c r="B30" s="11" t="s">
        <v>25</v>
      </c>
      <c r="C30" s="12" t="s">
        <v>26</v>
      </c>
      <c r="D30" s="13" t="s">
        <v>14</v>
      </c>
      <c r="E30" s="13" t="s">
        <v>14</v>
      </c>
      <c r="F30" s="13" t="s">
        <v>14</v>
      </c>
      <c r="G30" s="37">
        <f>VLOOKUP(B30,[1]Brokers!$B$8:$H$58,7,0)</f>
        <v>59026276</v>
      </c>
      <c r="H30" s="37">
        <f>VLOOKUP(B30,[1]Brokers!$B$8:$M$58,12,0)</f>
        <v>0</v>
      </c>
      <c r="I30" s="37">
        <f>VLOOKUP(B30,[1]Brokers!$B$8:$R$58,17,0)</f>
        <v>0</v>
      </c>
      <c r="J30" s="15">
        <f>VLOOKUP(B30,[1]Brokers!$B$8:$W$58,22,0)</f>
        <v>205225959.75999999</v>
      </c>
      <c r="K30" s="15">
        <v>0</v>
      </c>
      <c r="L30" s="15">
        <f>VLOOKUP(B30,[1]Brokers!$B$8:$AB$58,27,0)</f>
        <v>0</v>
      </c>
      <c r="M30" s="22">
        <f>VLOOKUP(B30,[1]Brokers!$B$8:$AD$58,29,0)</f>
        <v>264252235.75999999</v>
      </c>
      <c r="N30" s="22">
        <v>3604802368.79</v>
      </c>
      <c r="O30" s="26">
        <f t="shared" si="0"/>
        <v>3.5144216386703373E-3</v>
      </c>
      <c r="R30" s="19"/>
    </row>
    <row r="31" spans="1:18" x14ac:dyDescent="0.25">
      <c r="A31" s="25">
        <f t="shared" si="1"/>
        <v>16</v>
      </c>
      <c r="B31" s="11" t="s">
        <v>81</v>
      </c>
      <c r="C31" s="12" t="s">
        <v>82</v>
      </c>
      <c r="D31" s="13" t="s">
        <v>14</v>
      </c>
      <c r="E31" s="13" t="s">
        <v>14</v>
      </c>
      <c r="F31" s="13" t="s">
        <v>14</v>
      </c>
      <c r="G31" s="37">
        <f>VLOOKUP(B31,[1]Brokers!$B$8:$H$58,7,0)</f>
        <v>135695849</v>
      </c>
      <c r="H31" s="37">
        <f>VLOOKUP(B31,[1]Brokers!$B$8:$M$58,12,0)</f>
        <v>80300000</v>
      </c>
      <c r="I31" s="37">
        <f>VLOOKUP(B31,[1]Brokers!$B$8:$R$58,17,0)</f>
        <v>200000</v>
      </c>
      <c r="J31" s="15">
        <f>VLOOKUP(B31,[1]Brokers!$B$8:$W$58,22,0)</f>
        <v>204877892.92000002</v>
      </c>
      <c r="K31" s="15">
        <v>0</v>
      </c>
      <c r="L31" s="15">
        <f>VLOOKUP(B31,[1]Brokers!$B$8:$AB$58,27,0)</f>
        <v>0</v>
      </c>
      <c r="M31" s="22">
        <f>VLOOKUP(B31,[1]Brokers!$B$8:$AD$58,29,0)</f>
        <v>421073741.92000002</v>
      </c>
      <c r="N31" s="22">
        <v>3146287607.1900001</v>
      </c>
      <c r="O31" s="26">
        <f t="shared" si="0"/>
        <v>3.0674029022846024E-3</v>
      </c>
      <c r="R31" s="19"/>
    </row>
    <row r="32" spans="1:18" x14ac:dyDescent="0.25">
      <c r="A32" s="25">
        <f t="shared" si="1"/>
        <v>17</v>
      </c>
      <c r="B32" s="11" t="s">
        <v>108</v>
      </c>
      <c r="C32" s="12" t="s">
        <v>107</v>
      </c>
      <c r="D32" s="13" t="s">
        <v>14</v>
      </c>
      <c r="E32" s="14"/>
      <c r="F32" s="14"/>
      <c r="G32" s="37">
        <f>VLOOKUP(B32,[1]Brokers!$B$8:$H$58,7,0)</f>
        <v>60284819</v>
      </c>
      <c r="H32" s="37">
        <f>VLOOKUP(B32,[1]Brokers!$B$8:$M$58,12,0)</f>
        <v>4000000</v>
      </c>
      <c r="I32" s="37">
        <f>VLOOKUP(B32,[1]Brokers!$B$8:$R$58,17,0)</f>
        <v>20800000</v>
      </c>
      <c r="J32" s="15">
        <f>VLOOKUP(B32,[1]Brokers!$B$8:$W$58,22,0)</f>
        <v>209722172.69999999</v>
      </c>
      <c r="K32" s="15">
        <v>0</v>
      </c>
      <c r="L32" s="15">
        <f>VLOOKUP(B32,[1]Brokers!$B$8:$AB$58,27,0)</f>
        <v>0</v>
      </c>
      <c r="M32" s="22">
        <f>VLOOKUP(B32,[1]Brokers!$B$8:$AD$58,29,0)</f>
        <v>294806991.69999999</v>
      </c>
      <c r="N32" s="22">
        <v>1518571120.5600002</v>
      </c>
      <c r="O32" s="26">
        <f t="shared" si="0"/>
        <v>1.480497031449557E-3</v>
      </c>
      <c r="R32" s="19"/>
    </row>
    <row r="33" spans="1:18" x14ac:dyDescent="0.25">
      <c r="A33" s="25">
        <f t="shared" si="1"/>
        <v>18</v>
      </c>
      <c r="B33" s="11" t="s">
        <v>75</v>
      </c>
      <c r="C33" s="12" t="s">
        <v>76</v>
      </c>
      <c r="D33" s="13" t="s">
        <v>14</v>
      </c>
      <c r="E33" s="14"/>
      <c r="F33" s="14"/>
      <c r="G33" s="37">
        <f>VLOOKUP(B33,[1]Brokers!$B$8:$H$58,7,0)</f>
        <v>27811160</v>
      </c>
      <c r="H33" s="37">
        <f>VLOOKUP(B33,[1]Brokers!$B$8:$M$58,12,0)</f>
        <v>13000000</v>
      </c>
      <c r="I33" s="37">
        <f>VLOOKUP(B33,[1]Brokers!$B$8:$R$58,17,0)</f>
        <v>22800000</v>
      </c>
      <c r="J33" s="15">
        <f>VLOOKUP(B33,[1]Brokers!$B$8:$W$58,22,0)</f>
        <v>25898291.469999999</v>
      </c>
      <c r="K33" s="15">
        <v>0</v>
      </c>
      <c r="L33" s="15">
        <f>VLOOKUP(B33,[1]Brokers!$B$8:$AB$58,27,0)</f>
        <v>300000</v>
      </c>
      <c r="M33" s="22">
        <f>VLOOKUP(B33,[1]Brokers!$B$8:$AD$58,29,0)</f>
        <v>89809451.469999999</v>
      </c>
      <c r="N33" s="22">
        <v>1405642746.03</v>
      </c>
      <c r="O33" s="26">
        <f t="shared" si="0"/>
        <v>1.3704000323729285E-3</v>
      </c>
      <c r="R33" s="19"/>
    </row>
    <row r="34" spans="1:18" x14ac:dyDescent="0.25">
      <c r="A34" s="25">
        <f t="shared" si="1"/>
        <v>19</v>
      </c>
      <c r="B34" s="11" t="s">
        <v>29</v>
      </c>
      <c r="C34" s="12" t="s">
        <v>30</v>
      </c>
      <c r="D34" s="13" t="s">
        <v>14</v>
      </c>
      <c r="E34" s="14"/>
      <c r="F34" s="14"/>
      <c r="G34" s="37">
        <f>VLOOKUP(B34,[1]Brokers!$B$8:$H$58,7,0)</f>
        <v>4033566</v>
      </c>
      <c r="H34" s="37">
        <f>VLOOKUP(B34,[1]Brokers!$B$8:$M$58,12,0)</f>
        <v>123800000</v>
      </c>
      <c r="I34" s="37">
        <f>VLOOKUP(B34,[1]Brokers!$B$8:$R$58,17,0)</f>
        <v>0</v>
      </c>
      <c r="J34" s="15">
        <f>VLOOKUP(B34,[1]Brokers!$B$8:$W$58,22,0)</f>
        <v>45823502.599999994</v>
      </c>
      <c r="K34" s="15">
        <v>0</v>
      </c>
      <c r="L34" s="15">
        <f>VLOOKUP(B34,[1]Brokers!$B$8:$AB$58,27,0)</f>
        <v>0</v>
      </c>
      <c r="M34" s="22">
        <f>VLOOKUP(B34,[1]Brokers!$B$8:$AD$58,29,0)</f>
        <v>173657068.59999999</v>
      </c>
      <c r="N34" s="22">
        <v>834395891.31000006</v>
      </c>
      <c r="O34" s="26">
        <f t="shared" si="0"/>
        <v>8.1347565709179029E-4</v>
      </c>
      <c r="R34" s="19"/>
    </row>
    <row r="35" spans="1:18" x14ac:dyDescent="0.25">
      <c r="A35" s="25">
        <f t="shared" si="1"/>
        <v>20</v>
      </c>
      <c r="B35" s="11" t="s">
        <v>88</v>
      </c>
      <c r="C35" s="12" t="s">
        <v>89</v>
      </c>
      <c r="D35" s="13" t="s">
        <v>14</v>
      </c>
      <c r="E35" s="14"/>
      <c r="F35" s="14"/>
      <c r="G35" s="37">
        <f>VLOOKUP(B35,[1]Brokers!$B$8:$H$58,7,0)</f>
        <v>0</v>
      </c>
      <c r="H35" s="37">
        <f>VLOOKUP(B35,[1]Brokers!$B$8:$M$58,12,0)</f>
        <v>0</v>
      </c>
      <c r="I35" s="37">
        <f>VLOOKUP(B35,[1]Brokers!$B$8:$R$58,17,0)</f>
        <v>0</v>
      </c>
      <c r="J35" s="15">
        <f>VLOOKUP(B35,[1]Brokers!$B$8:$W$58,22,0)</f>
        <v>13574232.039999999</v>
      </c>
      <c r="K35" s="15">
        <v>0</v>
      </c>
      <c r="L35" s="15">
        <f>VLOOKUP(B35,[1]Brokers!$B$8:$AB$58,27,0)</f>
        <v>0</v>
      </c>
      <c r="M35" s="22">
        <f>VLOOKUP(B35,[1]Brokers!$B$8:$AD$58,29,0)</f>
        <v>13574232.039999999</v>
      </c>
      <c r="N35" s="22">
        <v>628593536.78999996</v>
      </c>
      <c r="O35" s="26">
        <f t="shared" si="0"/>
        <v>6.128332434392577E-4</v>
      </c>
      <c r="R35" s="19"/>
    </row>
    <row r="36" spans="1:18" x14ac:dyDescent="0.25">
      <c r="A36" s="25">
        <f t="shared" si="1"/>
        <v>21</v>
      </c>
      <c r="B36" s="11" t="s">
        <v>38</v>
      </c>
      <c r="C36" s="12" t="s">
        <v>39</v>
      </c>
      <c r="D36" s="13" t="s">
        <v>14</v>
      </c>
      <c r="E36" s="13" t="s">
        <v>14</v>
      </c>
      <c r="F36" s="14"/>
      <c r="G36" s="37">
        <f>VLOOKUP(B36,[1]Brokers!$B$8:$H$58,7,0)</f>
        <v>2294353</v>
      </c>
      <c r="H36" s="37">
        <f>VLOOKUP(B36,[1]Brokers!$B$8:$M$58,12,0)</f>
        <v>0</v>
      </c>
      <c r="I36" s="37">
        <f>VLOOKUP(B36,[1]Brokers!$B$8:$R$58,17,0)</f>
        <v>0</v>
      </c>
      <c r="J36" s="15">
        <f>VLOOKUP(B36,[1]Brokers!$B$8:$W$58,22,0)</f>
        <v>39307066.590000004</v>
      </c>
      <c r="K36" s="15">
        <v>0</v>
      </c>
      <c r="L36" s="15">
        <f>VLOOKUP(B36,[1]Brokers!$B$8:$AB$58,27,0)</f>
        <v>0</v>
      </c>
      <c r="M36" s="22">
        <f>VLOOKUP(B36,[1]Brokers!$B$8:$AD$58,29,0)</f>
        <v>41601419.590000004</v>
      </c>
      <c r="N36" s="22">
        <v>569300215.51999998</v>
      </c>
      <c r="O36" s="26">
        <f t="shared" si="0"/>
        <v>5.5502654282674495E-4</v>
      </c>
      <c r="R36" s="19"/>
    </row>
    <row r="37" spans="1:18" x14ac:dyDescent="0.25">
      <c r="A37" s="25">
        <f t="shared" si="1"/>
        <v>22</v>
      </c>
      <c r="B37" s="11" t="s">
        <v>53</v>
      </c>
      <c r="C37" s="12" t="s">
        <v>54</v>
      </c>
      <c r="D37" s="13" t="s">
        <v>14</v>
      </c>
      <c r="E37" s="14"/>
      <c r="F37" s="14"/>
      <c r="G37" s="37">
        <f>VLOOKUP(B37,[1]Brokers!$B$8:$H$58,7,0)</f>
        <v>82988691</v>
      </c>
      <c r="H37" s="37">
        <f>VLOOKUP(B37,[1]Brokers!$B$8:$M$58,12,0)</f>
        <v>0</v>
      </c>
      <c r="I37" s="37">
        <f>VLOOKUP(B37,[1]Brokers!$B$8:$R$58,17,0)</f>
        <v>0</v>
      </c>
      <c r="J37" s="15">
        <f>VLOOKUP(B37,[1]Brokers!$B$8:$W$58,22,0)</f>
        <v>11322250.09</v>
      </c>
      <c r="K37" s="15">
        <v>0</v>
      </c>
      <c r="L37" s="15">
        <f>VLOOKUP(B37,[1]Brokers!$B$8:$AB$58,27,0)</f>
        <v>0</v>
      </c>
      <c r="M37" s="22">
        <f>VLOOKUP(B37,[1]Brokers!$B$8:$AD$58,29,0)</f>
        <v>94310941.090000004</v>
      </c>
      <c r="N37" s="22">
        <v>394483122.39999998</v>
      </c>
      <c r="O37" s="26">
        <f t="shared" si="0"/>
        <v>3.8459251842928524E-4</v>
      </c>
      <c r="R37" s="19"/>
    </row>
    <row r="38" spans="1:18" x14ac:dyDescent="0.25">
      <c r="A38" s="25">
        <f t="shared" si="1"/>
        <v>23</v>
      </c>
      <c r="B38" s="11" t="s">
        <v>32</v>
      </c>
      <c r="C38" s="12" t="s">
        <v>33</v>
      </c>
      <c r="D38" s="13" t="s">
        <v>14</v>
      </c>
      <c r="E38" s="14"/>
      <c r="F38" s="14"/>
      <c r="G38" s="37">
        <f>VLOOKUP(B38,[1]Brokers!$B$8:$H$58,7,0)</f>
        <v>15381440</v>
      </c>
      <c r="H38" s="37">
        <f>VLOOKUP(B38,[1]Brokers!$B$8:$M$58,12,0)</f>
        <v>0</v>
      </c>
      <c r="I38" s="37">
        <f>VLOOKUP(B38,[1]Brokers!$B$8:$R$58,17,0)</f>
        <v>0</v>
      </c>
      <c r="J38" s="15">
        <f>VLOOKUP(B38,[1]Brokers!$B$8:$W$58,22,0)</f>
        <v>25248898.609999999</v>
      </c>
      <c r="K38" s="15">
        <v>0</v>
      </c>
      <c r="L38" s="15">
        <f>VLOOKUP(B38,[1]Brokers!$B$8:$AB$58,27,0)</f>
        <v>0</v>
      </c>
      <c r="M38" s="22">
        <f>VLOOKUP(B38,[1]Brokers!$B$8:$AD$58,29,0)</f>
        <v>40630338.609999999</v>
      </c>
      <c r="N38" s="22">
        <v>391663213.92000002</v>
      </c>
      <c r="O38" s="26">
        <f t="shared" si="0"/>
        <v>3.8184331157484447E-4</v>
      </c>
      <c r="R38" s="19"/>
    </row>
    <row r="39" spans="1:18" x14ac:dyDescent="0.25">
      <c r="A39" s="25">
        <f t="shared" si="1"/>
        <v>24</v>
      </c>
      <c r="B39" s="11" t="s">
        <v>41</v>
      </c>
      <c r="C39" s="12" t="s">
        <v>42</v>
      </c>
      <c r="D39" s="13" t="s">
        <v>14</v>
      </c>
      <c r="E39" s="14"/>
      <c r="F39" s="14"/>
      <c r="G39" s="37">
        <f>VLOOKUP(B39,[1]Brokers!$B$8:$H$58,7,0)</f>
        <v>35646758</v>
      </c>
      <c r="H39" s="37">
        <f>VLOOKUP(B39,[1]Brokers!$B$8:$M$58,12,0)</f>
        <v>24000000</v>
      </c>
      <c r="I39" s="37">
        <f>VLOOKUP(B39,[1]Brokers!$B$8:$R$58,17,0)</f>
        <v>0</v>
      </c>
      <c r="J39" s="15">
        <f>VLOOKUP(B39,[1]Brokers!$B$8:$W$58,22,0)</f>
        <v>41666250.630000003</v>
      </c>
      <c r="K39" s="15">
        <v>0</v>
      </c>
      <c r="L39" s="15">
        <f>VLOOKUP(B39,[1]Brokers!$B$8:$AB$58,27,0)</f>
        <v>0</v>
      </c>
      <c r="M39" s="22">
        <f>VLOOKUP(B39,[1]Brokers!$B$8:$AD$58,29,0)</f>
        <v>101313008.63</v>
      </c>
      <c r="N39" s="22">
        <v>340739982.98000002</v>
      </c>
      <c r="O39" s="26">
        <f t="shared" si="0"/>
        <v>3.3219684377510902E-4</v>
      </c>
      <c r="P39" s="1"/>
      <c r="R39" s="19"/>
    </row>
    <row r="40" spans="1:18" x14ac:dyDescent="0.25">
      <c r="A40" s="25">
        <f t="shared" si="1"/>
        <v>25</v>
      </c>
      <c r="B40" s="11" t="s">
        <v>43</v>
      </c>
      <c r="C40" s="12" t="s">
        <v>44</v>
      </c>
      <c r="D40" s="13" t="s">
        <v>14</v>
      </c>
      <c r="E40" s="14"/>
      <c r="F40" s="14"/>
      <c r="G40" s="37">
        <f>VLOOKUP(B40,[1]Brokers!$B$8:$H$58,7,0)</f>
        <v>8913382</v>
      </c>
      <c r="H40" s="37">
        <f>VLOOKUP(B40,[1]Brokers!$B$8:$M$58,12,0)</f>
        <v>12000000</v>
      </c>
      <c r="I40" s="37">
        <f>VLOOKUP(B40,[1]Brokers!$B$8:$R$58,17,0)</f>
        <v>0</v>
      </c>
      <c r="J40" s="15">
        <f>VLOOKUP(B40,[1]Brokers!$B$8:$W$58,22,0)</f>
        <v>5748161</v>
      </c>
      <c r="K40" s="15">
        <v>0</v>
      </c>
      <c r="L40" s="15">
        <f>VLOOKUP(B40,[1]Brokers!$B$8:$AB$58,27,0)</f>
        <v>0</v>
      </c>
      <c r="M40" s="22">
        <f>VLOOKUP(B40,[1]Brokers!$B$8:$AD$58,29,0)</f>
        <v>26661543</v>
      </c>
      <c r="N40" s="22">
        <v>251209515.42000002</v>
      </c>
      <c r="O40" s="26">
        <f t="shared" si="0"/>
        <v>2.4491111204198425E-4</v>
      </c>
      <c r="R40" s="19"/>
    </row>
    <row r="41" spans="1:18" x14ac:dyDescent="0.25">
      <c r="A41" s="25">
        <f t="shared" si="1"/>
        <v>26</v>
      </c>
      <c r="B41" s="11" t="s">
        <v>59</v>
      </c>
      <c r="C41" s="12" t="s">
        <v>60</v>
      </c>
      <c r="D41" s="13" t="s">
        <v>14</v>
      </c>
      <c r="E41" s="14"/>
      <c r="F41" s="14"/>
      <c r="G41" s="37">
        <f>VLOOKUP(B41,[1]Brokers!$B$8:$H$58,7,0)</f>
        <v>17853844</v>
      </c>
      <c r="H41" s="37">
        <f>VLOOKUP(B41,[1]Brokers!$B$8:$M$58,12,0)</f>
        <v>0</v>
      </c>
      <c r="I41" s="37">
        <f>VLOOKUP(B41,[1]Brokers!$B$8:$R$58,17,0)</f>
        <v>0</v>
      </c>
      <c r="J41" s="15">
        <f>VLOOKUP(B41,[1]Brokers!$B$8:$W$58,22,0)</f>
        <v>5283135.7</v>
      </c>
      <c r="K41" s="15">
        <v>0</v>
      </c>
      <c r="L41" s="15">
        <f>VLOOKUP(B41,[1]Brokers!$B$8:$AB$58,27,0)</f>
        <v>0</v>
      </c>
      <c r="M41" s="22">
        <f>VLOOKUP(B41,[1]Brokers!$B$8:$AD$58,29,0)</f>
        <v>23136979.699999999</v>
      </c>
      <c r="N41" s="22">
        <v>248285876.34999999</v>
      </c>
      <c r="O41" s="26">
        <f t="shared" si="0"/>
        <v>2.4206077536327223E-4</v>
      </c>
      <c r="R41" s="19"/>
    </row>
    <row r="42" spans="1:18" x14ac:dyDescent="0.25">
      <c r="A42" s="25">
        <v>27</v>
      </c>
      <c r="B42" s="11" t="s">
        <v>49</v>
      </c>
      <c r="C42" s="12" t="s">
        <v>50</v>
      </c>
      <c r="D42" s="13" t="s">
        <v>14</v>
      </c>
      <c r="E42" s="14"/>
      <c r="F42" s="14"/>
      <c r="G42" s="37">
        <f>VLOOKUP(B42,[1]Brokers!$B$8:$H$58,7,0)</f>
        <v>19752152</v>
      </c>
      <c r="H42" s="37">
        <f>VLOOKUP(B42,[1]Brokers!$B$8:$M$58,12,0)</f>
        <v>0</v>
      </c>
      <c r="I42" s="37">
        <f>VLOOKUP(B42,[1]Brokers!$B$8:$R$58,17,0)</f>
        <v>0</v>
      </c>
      <c r="J42" s="15">
        <f>VLOOKUP(B42,[1]Brokers!$B$8:$W$58,22,0)</f>
        <v>25516649</v>
      </c>
      <c r="K42" s="15">
        <v>0</v>
      </c>
      <c r="L42" s="15">
        <f>VLOOKUP(B42,[1]Brokers!$B$8:$AB$58,27,0)</f>
        <v>0</v>
      </c>
      <c r="M42" s="22">
        <f>VLOOKUP(B42,[1]Brokers!$B$8:$AD$58,29,0)</f>
        <v>45268801</v>
      </c>
      <c r="N42" s="22">
        <v>235677509.86000001</v>
      </c>
      <c r="O42" s="26">
        <f t="shared" si="0"/>
        <v>2.2976852977322742E-4</v>
      </c>
      <c r="R42" s="19"/>
    </row>
    <row r="43" spans="1:18" x14ac:dyDescent="0.25">
      <c r="A43" s="25">
        <f t="shared" si="1"/>
        <v>28</v>
      </c>
      <c r="B43" s="11" t="s">
        <v>84</v>
      </c>
      <c r="C43" s="12" t="s">
        <v>85</v>
      </c>
      <c r="D43" s="13" t="s">
        <v>14</v>
      </c>
      <c r="E43" s="13" t="s">
        <v>14</v>
      </c>
      <c r="F43" s="13" t="s">
        <v>14</v>
      </c>
      <c r="G43" s="37">
        <f>VLOOKUP(B43,[1]Brokers!$B$8:$H$58,7,0)</f>
        <v>3080350</v>
      </c>
      <c r="H43" s="37">
        <f>VLOOKUP(B43,[1]Brokers!$B$8:$M$58,12,0)</f>
        <v>0</v>
      </c>
      <c r="I43" s="37">
        <f>VLOOKUP(B43,[1]Brokers!$B$8:$R$58,17,0)</f>
        <v>0</v>
      </c>
      <c r="J43" s="15">
        <f>VLOOKUP(B43,[1]Brokers!$B$8:$W$58,22,0)</f>
        <v>5902592.4699999997</v>
      </c>
      <c r="K43" s="15">
        <v>0</v>
      </c>
      <c r="L43" s="15">
        <f>VLOOKUP(B43,[1]Brokers!$B$8:$AB$58,27,0)</f>
        <v>0</v>
      </c>
      <c r="M43" s="22">
        <f>VLOOKUP(B43,[1]Brokers!$B$8:$AD$58,29,0)</f>
        <v>8982942.4699999988</v>
      </c>
      <c r="N43" s="22">
        <v>228116237.52000001</v>
      </c>
      <c r="O43" s="26">
        <f t="shared" si="0"/>
        <v>2.2239683601335696E-4</v>
      </c>
      <c r="R43" s="19"/>
    </row>
    <row r="44" spans="1:18" x14ac:dyDescent="0.25">
      <c r="A44" s="25">
        <f t="shared" si="1"/>
        <v>29</v>
      </c>
      <c r="B44" s="11" t="s">
        <v>51</v>
      </c>
      <c r="C44" s="12" t="s">
        <v>52</v>
      </c>
      <c r="D44" s="13" t="s">
        <v>14</v>
      </c>
      <c r="E44" s="14"/>
      <c r="F44" s="13" t="s">
        <v>14</v>
      </c>
      <c r="G44" s="37">
        <f>VLOOKUP(B44,[1]Brokers!$B$8:$H$58,7,0)</f>
        <v>0</v>
      </c>
      <c r="H44" s="37">
        <f>VLOOKUP(B44,[1]Brokers!$B$8:$M$58,12,0)</f>
        <v>0</v>
      </c>
      <c r="I44" s="37">
        <f>VLOOKUP(B44,[1]Brokers!$B$8:$R$58,17,0)</f>
        <v>0</v>
      </c>
      <c r="J44" s="15">
        <f>VLOOKUP(B44,[1]Brokers!$B$8:$W$58,22,0)</f>
        <v>64303057.710000001</v>
      </c>
      <c r="K44" s="15">
        <v>0</v>
      </c>
      <c r="L44" s="15">
        <f>VLOOKUP(B44,[1]Brokers!$B$8:$AB$58,27,0)</f>
        <v>0</v>
      </c>
      <c r="M44" s="22">
        <f>VLOOKUP(B44,[1]Brokers!$B$8:$AD$58,29,0)</f>
        <v>64303057.710000001</v>
      </c>
      <c r="N44" s="22">
        <v>221491173.90000001</v>
      </c>
      <c r="O44" s="26">
        <f t="shared" si="0"/>
        <v>2.1593787805624959E-4</v>
      </c>
      <c r="R44" s="19"/>
    </row>
    <row r="45" spans="1:18" x14ac:dyDescent="0.25">
      <c r="A45" s="25">
        <f t="shared" si="1"/>
        <v>30</v>
      </c>
      <c r="B45" s="11" t="s">
        <v>63</v>
      </c>
      <c r="C45" s="12" t="s">
        <v>64</v>
      </c>
      <c r="D45" s="13" t="s">
        <v>14</v>
      </c>
      <c r="E45" s="14"/>
      <c r="F45" s="14"/>
      <c r="G45" s="37">
        <f>VLOOKUP(B45,[1]Brokers!$B$8:$H$58,7,0)</f>
        <v>11394587</v>
      </c>
      <c r="H45" s="37">
        <f>VLOOKUP(B45,[1]Brokers!$B$8:$M$58,12,0)</f>
        <v>0</v>
      </c>
      <c r="I45" s="37">
        <f>VLOOKUP(B45,[1]Brokers!$B$8:$R$58,17,0)</f>
        <v>0</v>
      </c>
      <c r="J45" s="15">
        <f>VLOOKUP(B45,[1]Brokers!$B$8:$W$58,22,0)</f>
        <v>7821553.96</v>
      </c>
      <c r="K45" s="15">
        <v>0</v>
      </c>
      <c r="L45" s="15">
        <f>VLOOKUP(B45,[1]Brokers!$B$8:$AB$58,27,0)</f>
        <v>0</v>
      </c>
      <c r="M45" s="22">
        <f>VLOOKUP(B45,[1]Brokers!$B$8:$AD$58,29,0)</f>
        <v>19216140.960000001</v>
      </c>
      <c r="N45" s="22">
        <v>208143102.29999998</v>
      </c>
      <c r="O45" s="26">
        <f t="shared" si="0"/>
        <v>2.0292447347359911E-4</v>
      </c>
      <c r="R45" s="19"/>
    </row>
    <row r="46" spans="1:18" x14ac:dyDescent="0.25">
      <c r="A46" s="25">
        <f t="shared" si="1"/>
        <v>31</v>
      </c>
      <c r="B46" s="11" t="s">
        <v>79</v>
      </c>
      <c r="C46" s="12" t="s">
        <v>80</v>
      </c>
      <c r="D46" s="13" t="s">
        <v>14</v>
      </c>
      <c r="E46" s="14"/>
      <c r="F46" s="14"/>
      <c r="G46" s="37">
        <f>VLOOKUP(B46,[1]Brokers!$B$8:$H$58,7,0)</f>
        <v>0</v>
      </c>
      <c r="H46" s="37">
        <f>VLOOKUP(B46,[1]Brokers!$B$8:$M$58,12,0)</f>
        <v>0</v>
      </c>
      <c r="I46" s="37">
        <f>VLOOKUP(B46,[1]Brokers!$B$8:$R$58,17,0)</f>
        <v>0</v>
      </c>
      <c r="J46" s="15">
        <f>VLOOKUP(B46,[1]Brokers!$B$8:$W$58,22,0)</f>
        <v>204918</v>
      </c>
      <c r="K46" s="15">
        <v>0</v>
      </c>
      <c r="L46" s="15">
        <f>VLOOKUP(B46,[1]Brokers!$B$8:$AB$58,27,0)</f>
        <v>0</v>
      </c>
      <c r="M46" s="22">
        <f>VLOOKUP(B46,[1]Brokers!$B$8:$AD$58,29,0)</f>
        <v>204918</v>
      </c>
      <c r="N46" s="22">
        <v>207646497.90000001</v>
      </c>
      <c r="O46" s="26">
        <f t="shared" si="0"/>
        <v>2.0244032009411589E-4</v>
      </c>
      <c r="R46" s="19"/>
    </row>
    <row r="47" spans="1:18" x14ac:dyDescent="0.25">
      <c r="A47" s="25">
        <f t="shared" si="1"/>
        <v>32</v>
      </c>
      <c r="B47" s="11" t="s">
        <v>40</v>
      </c>
      <c r="C47" s="12" t="s">
        <v>115</v>
      </c>
      <c r="D47" s="13" t="s">
        <v>14</v>
      </c>
      <c r="E47" s="14"/>
      <c r="F47" s="14"/>
      <c r="G47" s="37">
        <f>VLOOKUP(B47,[1]Brokers!$B$8:$H$58,7,0)</f>
        <v>5273153</v>
      </c>
      <c r="H47" s="37">
        <f>VLOOKUP(B47,[1]Brokers!$B$8:$M$58,12,0)</f>
        <v>0</v>
      </c>
      <c r="I47" s="37">
        <f>VLOOKUP(B47,[1]Brokers!$B$8:$R$58,17,0)</f>
        <v>0</v>
      </c>
      <c r="J47" s="15">
        <f>VLOOKUP(B47,[1]Brokers!$B$8:$W$58,22,0)</f>
        <v>2719969.9</v>
      </c>
      <c r="K47" s="15">
        <v>0</v>
      </c>
      <c r="L47" s="15">
        <f>VLOOKUP(B47,[1]Brokers!$B$8:$AB$58,27,0)</f>
        <v>0</v>
      </c>
      <c r="M47" s="22">
        <f>VLOOKUP(B47,[1]Brokers!$B$8:$AD$58,29,0)</f>
        <v>7993122.9000000004</v>
      </c>
      <c r="N47" s="22">
        <v>187116062.03</v>
      </c>
      <c r="O47" s="26">
        <f t="shared" si="0"/>
        <v>1.8242462972019931E-4</v>
      </c>
      <c r="R47" s="19"/>
    </row>
    <row r="48" spans="1:18" x14ac:dyDescent="0.25">
      <c r="A48" s="25">
        <f t="shared" si="1"/>
        <v>33</v>
      </c>
      <c r="B48" s="11" t="s">
        <v>17</v>
      </c>
      <c r="C48" s="12" t="s">
        <v>18</v>
      </c>
      <c r="D48" s="13" t="s">
        <v>14</v>
      </c>
      <c r="E48" s="13" t="s">
        <v>14</v>
      </c>
      <c r="F48" s="13" t="s">
        <v>14</v>
      </c>
      <c r="G48" s="37">
        <f>VLOOKUP(B48,[1]Brokers!$B$8:$H$58,7,0)</f>
        <v>9750831</v>
      </c>
      <c r="H48" s="37">
        <f>VLOOKUP(B48,[1]Brokers!$B$8:$M$58,12,0)</f>
        <v>0</v>
      </c>
      <c r="I48" s="37">
        <f>VLOOKUP(B48,[1]Brokers!$B$8:$R$58,17,0)</f>
        <v>0</v>
      </c>
      <c r="J48" s="15">
        <f>VLOOKUP(B48,[1]Brokers!$B$8:$W$58,22,0)</f>
        <v>11120204.76</v>
      </c>
      <c r="K48" s="15">
        <v>0</v>
      </c>
      <c r="L48" s="15">
        <f>VLOOKUP(B48,[1]Brokers!$B$8:$AB$58,27,0)</f>
        <v>0</v>
      </c>
      <c r="M48" s="22">
        <f>VLOOKUP(B48,[1]Brokers!$B$8:$AD$58,29,0)</f>
        <v>20871035.759999998</v>
      </c>
      <c r="N48" s="22">
        <v>177873299.07999998</v>
      </c>
      <c r="O48" s="26">
        <f t="shared" ref="O48:O79" si="2">N48/$N$67</f>
        <v>1.7341360420772888E-4</v>
      </c>
      <c r="R48" s="19"/>
    </row>
    <row r="49" spans="1:18" x14ac:dyDescent="0.25">
      <c r="A49" s="25">
        <f t="shared" si="1"/>
        <v>34</v>
      </c>
      <c r="B49" s="11" t="s">
        <v>65</v>
      </c>
      <c r="C49" s="12" t="s">
        <v>66</v>
      </c>
      <c r="D49" s="13" t="s">
        <v>14</v>
      </c>
      <c r="E49" s="14"/>
      <c r="F49" s="14"/>
      <c r="G49" s="37">
        <f>VLOOKUP(B49,[1]Brokers!$B$8:$H$58,7,0)</f>
        <v>5234564</v>
      </c>
      <c r="H49" s="37">
        <f>VLOOKUP(B49,[1]Brokers!$B$8:$M$58,12,0)</f>
        <v>0</v>
      </c>
      <c r="I49" s="37">
        <f>VLOOKUP(B49,[1]Brokers!$B$8:$R$58,17,0)</f>
        <v>1500000</v>
      </c>
      <c r="J49" s="15">
        <f>VLOOKUP(B49,[1]Brokers!$B$8:$W$58,22,0)</f>
        <v>7621156</v>
      </c>
      <c r="K49" s="15">
        <v>0</v>
      </c>
      <c r="L49" s="15">
        <f>VLOOKUP(B49,[1]Brokers!$B$8:$AB$58,27,0)</f>
        <v>0</v>
      </c>
      <c r="M49" s="22">
        <f>VLOOKUP(B49,[1]Brokers!$B$8:$AD$58,29,0)</f>
        <v>14355720</v>
      </c>
      <c r="N49" s="22">
        <v>157028964.40000001</v>
      </c>
      <c r="O49" s="26">
        <f t="shared" si="2"/>
        <v>1.5309188519275062E-4</v>
      </c>
      <c r="R49" s="19"/>
    </row>
    <row r="50" spans="1:18" x14ac:dyDescent="0.25">
      <c r="A50" s="25">
        <f t="shared" si="1"/>
        <v>35</v>
      </c>
      <c r="B50" s="11" t="s">
        <v>86</v>
      </c>
      <c r="C50" s="12" t="s">
        <v>87</v>
      </c>
      <c r="D50" s="13" t="s">
        <v>14</v>
      </c>
      <c r="E50" s="14"/>
      <c r="F50" s="14"/>
      <c r="G50" s="37">
        <f>VLOOKUP(B50,[1]Brokers!$B$8:$H$58,7,0)</f>
        <v>2183325</v>
      </c>
      <c r="H50" s="37">
        <f>VLOOKUP(B50,[1]Brokers!$B$8:$M$58,12,0)</f>
        <v>0</v>
      </c>
      <c r="I50" s="37">
        <f>VLOOKUP(B50,[1]Brokers!$B$8:$R$58,17,0)</f>
        <v>0</v>
      </c>
      <c r="J50" s="15">
        <f>VLOOKUP(B50,[1]Brokers!$B$8:$W$58,22,0)</f>
        <v>684477.1</v>
      </c>
      <c r="K50" s="15">
        <v>0</v>
      </c>
      <c r="L50" s="15">
        <f>VLOOKUP(B50,[1]Brokers!$B$8:$AB$58,27,0)</f>
        <v>0</v>
      </c>
      <c r="M50" s="22">
        <f>VLOOKUP(B50,[1]Brokers!$B$8:$AD$58,29,0)</f>
        <v>2867802.1</v>
      </c>
      <c r="N50" s="22">
        <v>108433018.09999999</v>
      </c>
      <c r="O50" s="26">
        <f t="shared" si="2"/>
        <v>1.0571435162612998E-4</v>
      </c>
      <c r="R50" s="19"/>
    </row>
    <row r="51" spans="1:18" x14ac:dyDescent="0.25">
      <c r="A51" s="25">
        <f t="shared" si="1"/>
        <v>36</v>
      </c>
      <c r="B51" s="11" t="s">
        <v>47</v>
      </c>
      <c r="C51" s="12" t="s">
        <v>48</v>
      </c>
      <c r="D51" s="13" t="s">
        <v>14</v>
      </c>
      <c r="E51" s="14"/>
      <c r="F51" s="14"/>
      <c r="G51" s="37">
        <f>VLOOKUP(B51,[1]Brokers!$B$8:$H$58,7,0)</f>
        <v>673615</v>
      </c>
      <c r="H51" s="37">
        <f>VLOOKUP(B51,[1]Brokers!$B$8:$M$58,12,0)</f>
        <v>0</v>
      </c>
      <c r="I51" s="37">
        <f>VLOOKUP(B51,[1]Brokers!$B$8:$R$58,17,0)</f>
        <v>0</v>
      </c>
      <c r="J51" s="15">
        <f>VLOOKUP(B51,[1]Brokers!$B$8:$W$58,22,0)</f>
        <v>10168502.130000001</v>
      </c>
      <c r="K51" s="15">
        <v>0</v>
      </c>
      <c r="L51" s="15">
        <f>VLOOKUP(B51,[1]Brokers!$B$8:$AB$58,27,0)</f>
        <v>0</v>
      </c>
      <c r="M51" s="22">
        <f>VLOOKUP(B51,[1]Brokers!$B$8:$AD$58,29,0)</f>
        <v>10842117.130000001</v>
      </c>
      <c r="N51" s="22">
        <v>89481925.789999992</v>
      </c>
      <c r="O51" s="26">
        <f t="shared" si="2"/>
        <v>8.7238407017533047E-5</v>
      </c>
      <c r="R51" s="19"/>
    </row>
    <row r="52" spans="1:18" x14ac:dyDescent="0.25">
      <c r="A52" s="25">
        <f t="shared" si="1"/>
        <v>37</v>
      </c>
      <c r="B52" s="11" t="s">
        <v>67</v>
      </c>
      <c r="C52" s="12" t="s">
        <v>68</v>
      </c>
      <c r="D52" s="13" t="s">
        <v>14</v>
      </c>
      <c r="E52" s="14"/>
      <c r="F52" s="14"/>
      <c r="G52" s="37">
        <f>VLOOKUP(B52,[1]Brokers!$B$8:$H$58,7,0)</f>
        <v>677000</v>
      </c>
      <c r="H52" s="37">
        <f>VLOOKUP(B52,[1]Brokers!$B$8:$M$58,12,0)</f>
        <v>0</v>
      </c>
      <c r="I52" s="37">
        <f>VLOOKUP(B52,[1]Brokers!$B$8:$R$58,17,0)</f>
        <v>0</v>
      </c>
      <c r="J52" s="15">
        <f>VLOOKUP(B52,[1]Brokers!$B$8:$W$58,22,0)</f>
        <v>566720</v>
      </c>
      <c r="K52" s="15">
        <v>0</v>
      </c>
      <c r="L52" s="15">
        <f>VLOOKUP(B52,[1]Brokers!$B$8:$AB$58,27,0)</f>
        <v>0</v>
      </c>
      <c r="M52" s="22">
        <f>VLOOKUP(B52,[1]Brokers!$B$8:$AD$58,29,0)</f>
        <v>1243720</v>
      </c>
      <c r="N52" s="22">
        <v>70915664.700000003</v>
      </c>
      <c r="O52" s="26">
        <f t="shared" si="2"/>
        <v>6.9137645020474938E-5</v>
      </c>
      <c r="R52" s="19"/>
    </row>
    <row r="53" spans="1:18" x14ac:dyDescent="0.25">
      <c r="A53" s="25">
        <f t="shared" si="1"/>
        <v>38</v>
      </c>
      <c r="B53" s="11" t="s">
        <v>61</v>
      </c>
      <c r="C53" s="12" t="s">
        <v>62</v>
      </c>
      <c r="D53" s="13" t="s">
        <v>14</v>
      </c>
      <c r="E53" s="14"/>
      <c r="F53" s="14"/>
      <c r="G53" s="37">
        <f>VLOOKUP(B53,[1]Brokers!$B$8:$H$58,7,0)</f>
        <v>5011154</v>
      </c>
      <c r="H53" s="37">
        <f>VLOOKUP(B53,[1]Brokers!$B$8:$M$58,12,0)</f>
        <v>0</v>
      </c>
      <c r="I53" s="37">
        <f>VLOOKUP(B53,[1]Brokers!$B$8:$R$58,17,0)</f>
        <v>0</v>
      </c>
      <c r="J53" s="15">
        <f>VLOOKUP(B53,[1]Brokers!$B$8:$W$58,22,0)</f>
        <v>2340390</v>
      </c>
      <c r="K53" s="15">
        <v>0</v>
      </c>
      <c r="L53" s="15">
        <f>VLOOKUP(B53,[1]Brokers!$B$8:$AB$58,27,0)</f>
        <v>0</v>
      </c>
      <c r="M53" s="22">
        <f>VLOOKUP(B53,[1]Brokers!$B$8:$AD$58,29,0)</f>
        <v>7351544</v>
      </c>
      <c r="N53" s="22">
        <v>48511044.759999998</v>
      </c>
      <c r="O53" s="26">
        <f t="shared" si="2"/>
        <v>4.7294760704530927E-5</v>
      </c>
      <c r="R53" s="19"/>
    </row>
    <row r="54" spans="1:18" x14ac:dyDescent="0.25">
      <c r="A54" s="25">
        <f t="shared" si="1"/>
        <v>39</v>
      </c>
      <c r="B54" s="11" t="s">
        <v>110</v>
      </c>
      <c r="C54" s="12" t="s">
        <v>111</v>
      </c>
      <c r="D54" s="13" t="s">
        <v>14</v>
      </c>
      <c r="E54" s="14"/>
      <c r="F54" s="14"/>
      <c r="G54" s="37">
        <f>VLOOKUP(B54,[1]Brokers!$B$8:$H$58,7,0)</f>
        <v>0</v>
      </c>
      <c r="H54" s="37">
        <f>VLOOKUP(B54,[1]Brokers!$B$8:$M$58,12,0)</f>
        <v>0</v>
      </c>
      <c r="I54" s="37">
        <f>VLOOKUP(B54,[1]Brokers!$B$8:$R$58,17,0)</f>
        <v>0</v>
      </c>
      <c r="J54" s="15">
        <f>VLOOKUP(B54,[1]Brokers!$B$8:$W$58,22,0)</f>
        <v>1934585.87</v>
      </c>
      <c r="K54" s="15"/>
      <c r="L54" s="15">
        <f>VLOOKUP(B54,[1]Brokers!$B$8:$AB$58,27,0)</f>
        <v>0</v>
      </c>
      <c r="M54" s="22">
        <f>VLOOKUP(B54,[1]Brokers!$B$8:$AD$58,29,0)</f>
        <v>1934585.87</v>
      </c>
      <c r="N54" s="22">
        <v>44485164.769999996</v>
      </c>
      <c r="O54" s="26">
        <f t="shared" si="2"/>
        <v>4.3369818834196124E-5</v>
      </c>
      <c r="R54" s="19"/>
    </row>
    <row r="55" spans="1:18" s="17" customFormat="1" x14ac:dyDescent="0.25">
      <c r="A55" s="25">
        <f t="shared" si="1"/>
        <v>40</v>
      </c>
      <c r="B55" s="11" t="s">
        <v>45</v>
      </c>
      <c r="C55" s="12" t="s">
        <v>46</v>
      </c>
      <c r="D55" s="13" t="s">
        <v>14</v>
      </c>
      <c r="E55" s="14"/>
      <c r="F55" s="14"/>
      <c r="G55" s="37">
        <f>VLOOKUP(B55,[1]Brokers!$B$8:$H$58,7,0)</f>
        <v>0</v>
      </c>
      <c r="H55" s="37">
        <f>VLOOKUP(B55,[1]Brokers!$B$8:$M$58,12,0)</f>
        <v>0</v>
      </c>
      <c r="I55" s="37">
        <f>VLOOKUP(B55,[1]Brokers!$B$8:$R$58,17,0)</f>
        <v>0</v>
      </c>
      <c r="J55" s="15">
        <f>VLOOKUP(B55,[1]Brokers!$B$8:$W$58,22,0)</f>
        <v>20343373.219999999</v>
      </c>
      <c r="K55" s="15">
        <v>0</v>
      </c>
      <c r="L55" s="15">
        <f>VLOOKUP(B55,[1]Brokers!$B$8:$AB$58,27,0)</f>
        <v>0</v>
      </c>
      <c r="M55" s="22">
        <f>VLOOKUP(B55,[1]Brokers!$B$8:$AD$58,29,0)</f>
        <v>20343373.219999999</v>
      </c>
      <c r="N55" s="22">
        <v>36077420.219999999</v>
      </c>
      <c r="O55" s="26">
        <f t="shared" si="2"/>
        <v>3.5172875879775333E-5</v>
      </c>
      <c r="P55" s="16"/>
      <c r="R55" s="19"/>
    </row>
    <row r="56" spans="1:18" x14ac:dyDescent="0.25">
      <c r="A56" s="25">
        <f t="shared" si="1"/>
        <v>41</v>
      </c>
      <c r="B56" s="11" t="s">
        <v>34</v>
      </c>
      <c r="C56" s="12" t="s">
        <v>35</v>
      </c>
      <c r="D56" s="13" t="s">
        <v>14</v>
      </c>
      <c r="E56" s="13" t="s">
        <v>14</v>
      </c>
      <c r="F56" s="13" t="s">
        <v>14</v>
      </c>
      <c r="G56" s="37">
        <f>VLOOKUP(B56,[1]Brokers!$B$8:$H$58,7,0)</f>
        <v>6948728</v>
      </c>
      <c r="H56" s="37">
        <f>VLOOKUP(B56,[1]Brokers!$B$8:$M$58,12,0)</f>
        <v>0</v>
      </c>
      <c r="I56" s="37">
        <f>VLOOKUP(B56,[1]Brokers!$B$8:$R$58,17,0)</f>
        <v>0</v>
      </c>
      <c r="J56" s="15">
        <f>VLOOKUP(B56,[1]Brokers!$B$8:$W$58,22,0)</f>
        <v>232351.94</v>
      </c>
      <c r="K56" s="15">
        <v>0</v>
      </c>
      <c r="L56" s="15">
        <f>VLOOKUP(B56,[1]Brokers!$B$8:$AB$58,27,0)</f>
        <v>0</v>
      </c>
      <c r="M56" s="22">
        <f>VLOOKUP(B56,[1]Brokers!$B$8:$AD$58,29,0)</f>
        <v>7181079.9400000004</v>
      </c>
      <c r="N56" s="22">
        <v>34331347.93</v>
      </c>
      <c r="O56" s="26">
        <f t="shared" si="2"/>
        <v>3.3470581659213541E-5</v>
      </c>
      <c r="R56" s="19"/>
    </row>
    <row r="57" spans="1:18" x14ac:dyDescent="0.25">
      <c r="A57" s="25">
        <f t="shared" si="1"/>
        <v>42</v>
      </c>
      <c r="B57" s="11" t="s">
        <v>98</v>
      </c>
      <c r="C57" s="12" t="s">
        <v>99</v>
      </c>
      <c r="D57" s="13" t="s">
        <v>14</v>
      </c>
      <c r="E57" s="14"/>
      <c r="F57" s="14"/>
      <c r="G57" s="37">
        <f>VLOOKUP(B57,[1]Brokers!$B$8:$H$58,7,0)</f>
        <v>838126</v>
      </c>
      <c r="H57" s="37">
        <f>VLOOKUP(B57,[1]Brokers!$B$8:$M$58,12,0)</f>
        <v>0</v>
      </c>
      <c r="I57" s="37">
        <f>VLOOKUP(B57,[1]Brokers!$B$8:$R$58,17,0)</f>
        <v>0</v>
      </c>
      <c r="J57" s="15">
        <f>VLOOKUP(B57,[1]Brokers!$B$8:$W$58,22,0)</f>
        <v>319307</v>
      </c>
      <c r="K57" s="15">
        <v>0</v>
      </c>
      <c r="L57" s="15">
        <f>VLOOKUP(B57,[1]Brokers!$B$8:$AB$58,27,0)</f>
        <v>0</v>
      </c>
      <c r="M57" s="22">
        <f>VLOOKUP(B57,[1]Brokers!$B$8:$AD$58,29,0)</f>
        <v>1157433</v>
      </c>
      <c r="N57" s="22">
        <v>30311027.829999998</v>
      </c>
      <c r="O57" s="26">
        <f t="shared" si="2"/>
        <v>2.9551060279581313E-5</v>
      </c>
      <c r="R57" s="19"/>
    </row>
    <row r="58" spans="1:18" x14ac:dyDescent="0.25">
      <c r="A58" s="25">
        <f t="shared" si="1"/>
        <v>43</v>
      </c>
      <c r="B58" s="11" t="s">
        <v>69</v>
      </c>
      <c r="C58" s="12" t="s">
        <v>70</v>
      </c>
      <c r="D58" s="13" t="s">
        <v>14</v>
      </c>
      <c r="E58" s="14"/>
      <c r="F58" s="14"/>
      <c r="G58" s="37">
        <f>VLOOKUP(B58,[1]Brokers!$B$8:$H$58,7,0)</f>
        <v>1436594</v>
      </c>
      <c r="H58" s="37">
        <f>VLOOKUP(B58,[1]Brokers!$B$8:$M$58,12,0)</f>
        <v>0</v>
      </c>
      <c r="I58" s="37">
        <f>VLOOKUP(B58,[1]Brokers!$B$8:$R$58,17,0)</f>
        <v>0</v>
      </c>
      <c r="J58" s="15">
        <f>VLOOKUP(B58,[1]Brokers!$B$8:$W$58,22,0)</f>
        <v>815901.5</v>
      </c>
      <c r="K58" s="15">
        <v>0</v>
      </c>
      <c r="L58" s="15">
        <f>VLOOKUP(B58,[1]Brokers!$B$8:$AB$58,27,0)</f>
        <v>0</v>
      </c>
      <c r="M58" s="22">
        <f>VLOOKUP(B58,[1]Brokers!$B$8:$AD$58,29,0)</f>
        <v>2252495.5</v>
      </c>
      <c r="N58" s="22">
        <v>29680634.189999998</v>
      </c>
      <c r="O58" s="26">
        <f t="shared" si="2"/>
        <v>2.8936472065681584E-5</v>
      </c>
      <c r="R58" s="19"/>
    </row>
    <row r="59" spans="1:18" x14ac:dyDescent="0.25">
      <c r="A59" s="25">
        <v>44</v>
      </c>
      <c r="B59" s="11" t="s">
        <v>77</v>
      </c>
      <c r="C59" s="12" t="s">
        <v>78</v>
      </c>
      <c r="D59" s="13" t="s">
        <v>14</v>
      </c>
      <c r="E59" s="14"/>
      <c r="F59" s="14"/>
      <c r="G59" s="37">
        <f>VLOOKUP(B59,[1]Brokers!$B$8:$H$58,7,0)</f>
        <v>3401248</v>
      </c>
      <c r="H59" s="37">
        <f>VLOOKUP(B59,[1]Brokers!$B$8:$M$58,12,0)</f>
        <v>0</v>
      </c>
      <c r="I59" s="37">
        <f>VLOOKUP(B59,[1]Brokers!$B$8:$R$58,17,0)</f>
        <v>0</v>
      </c>
      <c r="J59" s="15">
        <f>VLOOKUP(B59,[1]Brokers!$B$8:$W$58,22,0)</f>
        <v>1917894.37</v>
      </c>
      <c r="K59" s="15">
        <v>0</v>
      </c>
      <c r="L59" s="15">
        <f>VLOOKUP(B59,[1]Brokers!$B$8:$AB$58,27,0)</f>
        <v>0</v>
      </c>
      <c r="M59" s="22">
        <f>VLOOKUP(B59,[1]Brokers!$B$8:$AD$58,29,0)</f>
        <v>5319142.37</v>
      </c>
      <c r="N59" s="22">
        <v>26297103.670000002</v>
      </c>
      <c r="O59" s="26">
        <f t="shared" si="2"/>
        <v>2.5637774478945113E-5</v>
      </c>
      <c r="R59" s="19"/>
    </row>
    <row r="60" spans="1:18" x14ac:dyDescent="0.25">
      <c r="A60" s="25">
        <v>45</v>
      </c>
      <c r="B60" s="11" t="s">
        <v>109</v>
      </c>
      <c r="C60" s="12" t="s">
        <v>72</v>
      </c>
      <c r="D60" s="13" t="s">
        <v>14</v>
      </c>
      <c r="E60" s="14"/>
      <c r="F60" s="14"/>
      <c r="G60" s="37">
        <f>VLOOKUP(B60,[1]Brokers!$B$8:$H$58,7,0)</f>
        <v>0</v>
      </c>
      <c r="H60" s="37">
        <f>VLOOKUP(B60,[1]Brokers!$B$8:$M$58,12,0)</f>
        <v>0</v>
      </c>
      <c r="I60" s="37">
        <f>VLOOKUP(B60,[1]Brokers!$B$8:$R$58,17,0)</f>
        <v>0</v>
      </c>
      <c r="J60" s="15">
        <f>VLOOKUP(B60,[1]Brokers!$B$8:$W$58,22,0)</f>
        <v>0</v>
      </c>
      <c r="K60" s="15"/>
      <c r="L60" s="15">
        <f>VLOOKUP(B60,[1]Brokers!$B$8:$AB$58,27,0)</f>
        <v>0</v>
      </c>
      <c r="M60" s="22">
        <f>VLOOKUP(B60,[1]Brokers!$B$8:$AD$58,29,0)</f>
        <v>0</v>
      </c>
      <c r="N60" s="22">
        <v>155800</v>
      </c>
      <c r="O60" s="26">
        <f t="shared" si="2"/>
        <v>1.5189373377177125E-7</v>
      </c>
      <c r="R60" s="19"/>
    </row>
    <row r="61" spans="1:18" x14ac:dyDescent="0.25">
      <c r="A61" s="25">
        <v>46</v>
      </c>
      <c r="B61" s="11" t="s">
        <v>93</v>
      </c>
      <c r="C61" s="12" t="s">
        <v>92</v>
      </c>
      <c r="D61" s="13" t="s">
        <v>14</v>
      </c>
      <c r="E61" s="14"/>
      <c r="F61" s="14"/>
      <c r="G61" s="37">
        <f>VLOOKUP(B61,[1]Brokers!$B$8:$H$58,7,0)</f>
        <v>0</v>
      </c>
      <c r="H61" s="37">
        <f>VLOOKUP(B61,[1]Brokers!$B$8:$M$58,12,0)</f>
        <v>0</v>
      </c>
      <c r="I61" s="37">
        <f>VLOOKUP(B61,[1]Brokers!$B$8:$R$58,17,0)</f>
        <v>0</v>
      </c>
      <c r="J61" s="15">
        <f>VLOOKUP(B61,[1]Brokers!$B$8:$W$58,22,0)</f>
        <v>0</v>
      </c>
      <c r="K61" s="15">
        <v>0</v>
      </c>
      <c r="L61" s="15">
        <f>VLOOKUP(B61,[1]Brokers!$B$8:$AB$58,27,0)</f>
        <v>0</v>
      </c>
      <c r="M61" s="22">
        <f>VLOOKUP(B61,[1]Brokers!$B$8:$AD$58,29,0)</f>
        <v>0</v>
      </c>
      <c r="N61" s="22">
        <v>0</v>
      </c>
      <c r="O61" s="26">
        <f t="shared" si="2"/>
        <v>0</v>
      </c>
      <c r="R61" s="19"/>
    </row>
    <row r="62" spans="1:18" x14ac:dyDescent="0.25">
      <c r="A62" s="25">
        <v>47</v>
      </c>
      <c r="B62" s="11" t="s">
        <v>55</v>
      </c>
      <c r="C62" s="12" t="s">
        <v>56</v>
      </c>
      <c r="D62" s="13" t="s">
        <v>14</v>
      </c>
      <c r="E62" s="13" t="s">
        <v>14</v>
      </c>
      <c r="F62" s="13" t="s">
        <v>14</v>
      </c>
      <c r="G62" s="37">
        <f>VLOOKUP(B62,[1]Brokers!$B$8:$H$58,7,0)</f>
        <v>0</v>
      </c>
      <c r="H62" s="37">
        <f>VLOOKUP(B62,[1]Brokers!$B$8:$M$58,12,0)</f>
        <v>0</v>
      </c>
      <c r="I62" s="37">
        <f>VLOOKUP(B62,[1]Brokers!$B$8:$R$58,17,0)</f>
        <v>0</v>
      </c>
      <c r="J62" s="15">
        <f>VLOOKUP(B62,[1]Brokers!$B$8:$W$58,22,0)</f>
        <v>0</v>
      </c>
      <c r="K62" s="15">
        <v>0</v>
      </c>
      <c r="L62" s="15">
        <f>VLOOKUP(B62,[1]Brokers!$B$8:$AB$58,27,0)</f>
        <v>0</v>
      </c>
      <c r="M62" s="22">
        <f>VLOOKUP(B62,[1]Brokers!$B$8:$AD$58,29,0)</f>
        <v>0</v>
      </c>
      <c r="N62" s="22">
        <v>0</v>
      </c>
      <c r="O62" s="26">
        <f t="shared" si="2"/>
        <v>0</v>
      </c>
      <c r="R62" s="19"/>
    </row>
    <row r="63" spans="1:18" x14ac:dyDescent="0.25">
      <c r="A63" s="25">
        <v>48</v>
      </c>
      <c r="B63" s="11" t="s">
        <v>57</v>
      </c>
      <c r="C63" s="12" t="s">
        <v>58</v>
      </c>
      <c r="D63" s="13" t="s">
        <v>14</v>
      </c>
      <c r="E63" s="14"/>
      <c r="F63" s="14"/>
      <c r="G63" s="37">
        <f>VLOOKUP(B63,[1]Brokers!$B$8:$H$58,7,0)</f>
        <v>0</v>
      </c>
      <c r="H63" s="37">
        <f>VLOOKUP(B63,[1]Brokers!$B$8:$M$58,12,0)</f>
        <v>0</v>
      </c>
      <c r="I63" s="37">
        <f>VLOOKUP(B63,[1]Brokers!$B$8:$R$58,17,0)</f>
        <v>0</v>
      </c>
      <c r="J63" s="15">
        <f>VLOOKUP(B63,[1]Brokers!$B$8:$W$58,22,0)</f>
        <v>0</v>
      </c>
      <c r="K63" s="15">
        <v>0</v>
      </c>
      <c r="L63" s="15">
        <f>VLOOKUP(B63,[1]Brokers!$B$8:$AB$58,27,0)</f>
        <v>0</v>
      </c>
      <c r="M63" s="22">
        <f>VLOOKUP(B63,[1]Brokers!$B$8:$AD$58,29,0)</f>
        <v>0</v>
      </c>
      <c r="N63" s="22">
        <v>0</v>
      </c>
      <c r="O63" s="26">
        <f t="shared" si="2"/>
        <v>0</v>
      </c>
      <c r="R63" s="19"/>
    </row>
    <row r="64" spans="1:18" x14ac:dyDescent="0.25">
      <c r="A64" s="25">
        <v>49</v>
      </c>
      <c r="B64" s="11" t="s">
        <v>95</v>
      </c>
      <c r="C64" s="12" t="s">
        <v>102</v>
      </c>
      <c r="D64" s="13" t="s">
        <v>14</v>
      </c>
      <c r="E64" s="14"/>
      <c r="F64" s="14"/>
      <c r="G64" s="37">
        <f>VLOOKUP(B64,[1]Brokers!$B$8:$H$58,7,0)</f>
        <v>0</v>
      </c>
      <c r="H64" s="37">
        <f>VLOOKUP(B64,[1]Brokers!$B$8:$M$58,12,0)</f>
        <v>0</v>
      </c>
      <c r="I64" s="37">
        <f>VLOOKUP(B64,[1]Brokers!$B$8:$R$58,17,0)</f>
        <v>0</v>
      </c>
      <c r="J64" s="15">
        <f>VLOOKUP(B64,[1]Brokers!$B$8:$W$58,22,0)</f>
        <v>0</v>
      </c>
      <c r="K64" s="15">
        <v>0</v>
      </c>
      <c r="L64" s="15">
        <f>VLOOKUP(B64,[1]Brokers!$B$8:$AB$58,27,0)</f>
        <v>0</v>
      </c>
      <c r="M64" s="22">
        <f>VLOOKUP(B64,[1]Brokers!$B$8:$AD$58,29,0)</f>
        <v>0</v>
      </c>
      <c r="N64" s="22">
        <v>0</v>
      </c>
      <c r="O64" s="26">
        <f t="shared" si="2"/>
        <v>0</v>
      </c>
      <c r="R64" s="19"/>
    </row>
    <row r="65" spans="1:18" x14ac:dyDescent="0.25">
      <c r="A65" s="25">
        <v>50</v>
      </c>
      <c r="B65" s="11" t="s">
        <v>120</v>
      </c>
      <c r="C65" s="12" t="s">
        <v>119</v>
      </c>
      <c r="D65" s="13" t="s">
        <v>14</v>
      </c>
      <c r="E65" s="13"/>
      <c r="F65" s="14"/>
      <c r="G65" s="37">
        <f>VLOOKUP(B65,[1]Brokers!$B$8:$H$58,7,0)</f>
        <v>0</v>
      </c>
      <c r="H65" s="37">
        <f>VLOOKUP(B65,[1]Brokers!$B$8:$M$58,12,0)</f>
        <v>0</v>
      </c>
      <c r="I65" s="37">
        <f>VLOOKUP(B65,[1]Brokers!$B$8:$R$58,17,0)</f>
        <v>0</v>
      </c>
      <c r="J65" s="15">
        <f>VLOOKUP(B65,[1]Brokers!$B$8:$W$58,22,0)</f>
        <v>0</v>
      </c>
      <c r="K65" s="15">
        <v>0</v>
      </c>
      <c r="L65" s="15">
        <f>VLOOKUP(B65,[1]Brokers!$B$8:$AB$58,27,0)</f>
        <v>0</v>
      </c>
      <c r="M65" s="22">
        <f>VLOOKUP(B65,[1]Brokers!$B$8:$AD$58,29,0)</f>
        <v>0</v>
      </c>
      <c r="N65" s="22">
        <v>0</v>
      </c>
      <c r="O65" s="26">
        <f t="shared" si="2"/>
        <v>0</v>
      </c>
      <c r="R65" s="19"/>
    </row>
    <row r="66" spans="1:18" ht="13.5" customHeight="1" x14ac:dyDescent="0.25">
      <c r="A66" s="25">
        <v>51</v>
      </c>
      <c r="B66" s="11" t="s">
        <v>116</v>
      </c>
      <c r="C66" s="12" t="s">
        <v>117</v>
      </c>
      <c r="D66" s="13" t="s">
        <v>14</v>
      </c>
      <c r="E66" s="14"/>
      <c r="F66" s="14"/>
      <c r="G66" s="37">
        <f>VLOOKUP(B66,[1]Brokers!$B$8:$H$58,7,0)</f>
        <v>0</v>
      </c>
      <c r="H66" s="37">
        <f>VLOOKUP(B66,[1]Brokers!$B$8:$M$58,12,0)</f>
        <v>0</v>
      </c>
      <c r="I66" s="37">
        <f>VLOOKUP(B66,[1]Brokers!$B$8:$R$58,17,0)</f>
        <v>0</v>
      </c>
      <c r="J66" s="15">
        <f>VLOOKUP(B66,[1]Brokers!$B$8:$W$58,22,0)</f>
        <v>0</v>
      </c>
      <c r="K66" s="15"/>
      <c r="L66" s="15">
        <f>VLOOKUP(B66,[1]Brokers!$B$8:$AB$58,27,0)</f>
        <v>0</v>
      </c>
      <c r="M66" s="22">
        <f>VLOOKUP(B66,[1]Brokers!$B$8:$AD$58,29,0)</f>
        <v>0</v>
      </c>
      <c r="N66" s="22">
        <v>0</v>
      </c>
      <c r="O66" s="26">
        <f t="shared" si="2"/>
        <v>0</v>
      </c>
      <c r="R66" s="19"/>
    </row>
    <row r="67" spans="1:18" ht="16.5" customHeight="1" thickBot="1" x14ac:dyDescent="0.3">
      <c r="A67" s="46" t="s">
        <v>6</v>
      </c>
      <c r="B67" s="47"/>
      <c r="C67" s="48"/>
      <c r="D67" s="27">
        <f>COUNTA(D16:D66)</f>
        <v>51</v>
      </c>
      <c r="E67" s="27">
        <f>COUNTA(E16:E66)</f>
        <v>20</v>
      </c>
      <c r="F67" s="27">
        <f>COUNTA(F16:F66)</f>
        <v>18</v>
      </c>
      <c r="G67" s="38">
        <v>71355800000</v>
      </c>
      <c r="H67" s="38">
        <v>16000000000</v>
      </c>
      <c r="I67" s="38">
        <v>40000000000</v>
      </c>
      <c r="J67" s="31">
        <v>60913356251.959999</v>
      </c>
      <c r="K67" s="28">
        <f>SUM(K16:K66)</f>
        <v>0</v>
      </c>
      <c r="L67" s="31">
        <v>3078579600</v>
      </c>
      <c r="M67" s="34">
        <v>191347735851.95999</v>
      </c>
      <c r="N67" s="28">
        <v>1025717099259</v>
      </c>
      <c r="O67" s="29">
        <f>SUM(O16:O66)</f>
        <v>0.99999999999999978</v>
      </c>
      <c r="P67" s="18"/>
    </row>
    <row r="68" spans="1:18" x14ac:dyDescent="0.25">
      <c r="J68" s="2" t="s">
        <v>114</v>
      </c>
      <c r="M68" s="20"/>
      <c r="O68" s="19"/>
      <c r="P68" s="18"/>
    </row>
    <row r="69" spans="1:18" ht="27.6" customHeight="1" x14ac:dyDescent="0.25">
      <c r="B69" s="40" t="s">
        <v>90</v>
      </c>
      <c r="C69" s="40"/>
      <c r="D69" s="40"/>
      <c r="E69" s="40"/>
      <c r="F69" s="40"/>
      <c r="G69" s="39" t="s">
        <v>114</v>
      </c>
      <c r="H69" s="39"/>
      <c r="I69" s="6"/>
      <c r="K69" s="21"/>
      <c r="L69" s="21"/>
      <c r="M69" s="19"/>
      <c r="P69" s="18"/>
    </row>
    <row r="70" spans="1:18" ht="27.6" customHeight="1" x14ac:dyDescent="0.25">
      <c r="C70" s="41"/>
      <c r="D70" s="41"/>
      <c r="E70" s="41"/>
      <c r="F70" s="41"/>
      <c r="G70" s="36"/>
      <c r="H70" s="36"/>
      <c r="I70" s="36"/>
      <c r="M70" s="19"/>
      <c r="N70" s="19"/>
      <c r="P70" s="18"/>
    </row>
    <row r="71" spans="1:18" x14ac:dyDescent="0.25">
      <c r="J71" s="30"/>
      <c r="L71" s="1"/>
      <c r="M71" s="4"/>
      <c r="O71" s="18"/>
      <c r="P71" s="1"/>
    </row>
    <row r="72" spans="1:18" x14ac:dyDescent="0.25">
      <c r="N72" s="4"/>
      <c r="P72" s="18"/>
    </row>
    <row r="74" spans="1:18" x14ac:dyDescent="0.25">
      <c r="N74" s="32"/>
    </row>
    <row r="75" spans="1:18" x14ac:dyDescent="0.25">
      <c r="N75" s="32"/>
    </row>
    <row r="76" spans="1:18" x14ac:dyDescent="0.25">
      <c r="N76" s="32">
        <f>VLOOKUP(B16,[2]Brokers!$B$7:$H$61,7,0)</f>
        <v>1024725262.35</v>
      </c>
    </row>
    <row r="77" spans="1:18" x14ac:dyDescent="0.25">
      <c r="N77" s="33"/>
    </row>
    <row r="125" spans="13:13" x14ac:dyDescent="0.25">
      <c r="M125" s="19"/>
    </row>
  </sheetData>
  <autoFilter ref="A15:P67" xr:uid="{00000000-0009-0000-0000-000000000000}"/>
  <sortState xmlns:xlrd2="http://schemas.microsoft.com/office/spreadsheetml/2017/richdata2" ref="B16:O66">
    <sortCondition descending="1" ref="O16:O66"/>
  </sortState>
  <mergeCells count="16">
    <mergeCell ref="N14:N15"/>
    <mergeCell ref="O14:O15"/>
    <mergeCell ref="D9:L9"/>
    <mergeCell ref="M11:O11"/>
    <mergeCell ref="A12:A15"/>
    <mergeCell ref="B12:B15"/>
    <mergeCell ref="C12:C15"/>
    <mergeCell ref="D12:F14"/>
    <mergeCell ref="N12:O13"/>
    <mergeCell ref="G12:M13"/>
    <mergeCell ref="B69:F69"/>
    <mergeCell ref="C70:F70"/>
    <mergeCell ref="M14:M15"/>
    <mergeCell ref="J14:L14"/>
    <mergeCell ref="A67:C67"/>
    <mergeCell ref="G14:I14"/>
  </mergeCells>
  <pageMargins left="0.7" right="0.7" top="0.75" bottom="0.75" header="0.3" footer="0.3"/>
  <pageSetup paperSize="9" scale="42" fitToHeight="2" orientation="landscape" r:id="rId1"/>
  <rowBreaks count="1" manualBreakCount="1">
    <brk id="69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Ganchimeg</cp:lastModifiedBy>
  <cp:lastPrinted>2023-07-06T08:59:58Z</cp:lastPrinted>
  <dcterms:created xsi:type="dcterms:W3CDTF">2017-06-09T07:51:20Z</dcterms:created>
  <dcterms:modified xsi:type="dcterms:W3CDTF">2023-07-06T09:16:37Z</dcterms:modified>
</cp:coreProperties>
</file>