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Sheet1!$A$1:$O$70</definedName>
  </definedNames>
  <calcPr calcId="152511"/>
</workbook>
</file>

<file path=xl/calcChain.xml><?xml version="1.0" encoding="utf-8"?>
<calcChain xmlns="http://schemas.openxmlformats.org/spreadsheetml/2006/main">
  <c r="J60" i="1" l="1"/>
  <c r="J61" i="1"/>
  <c r="J62" i="1"/>
  <c r="J63" i="1"/>
  <c r="J64" i="1"/>
  <c r="J65" i="1"/>
  <c r="J66" i="1"/>
  <c r="J67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6" i="1"/>
  <c r="J68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1" i="1"/>
  <c r="I62" i="1"/>
  <c r="I63" i="1"/>
  <c r="I64" i="1"/>
  <c r="I65" i="1"/>
  <c r="I66" i="1"/>
  <c r="I67" i="1"/>
  <c r="I60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8" i="1" l="1"/>
  <c r="G63" i="1"/>
  <c r="G64" i="1"/>
  <c r="G65" i="1"/>
  <c r="G66" i="1"/>
  <c r="G60" i="1"/>
  <c r="G67" i="1"/>
  <c r="H60" i="1"/>
  <c r="H67" i="1"/>
  <c r="H17" i="1"/>
  <c r="H18" i="1"/>
  <c r="H20" i="1"/>
  <c r="H21" i="1"/>
  <c r="H22" i="1"/>
  <c r="H23" i="1"/>
  <c r="H19" i="1"/>
  <c r="H24" i="1"/>
  <c r="H26" i="1"/>
  <c r="H25" i="1"/>
  <c r="H27" i="1"/>
  <c r="H29" i="1"/>
  <c r="H28" i="1"/>
  <c r="H30" i="1"/>
  <c r="H31" i="1"/>
  <c r="H32" i="1"/>
  <c r="H34" i="1"/>
  <c r="H33" i="1"/>
  <c r="H35" i="1"/>
  <c r="H39" i="1"/>
  <c r="H37" i="1"/>
  <c r="H40" i="1"/>
  <c r="H38" i="1"/>
  <c r="H42" i="1"/>
  <c r="H36" i="1"/>
  <c r="H41" i="1"/>
  <c r="H43" i="1"/>
  <c r="H44" i="1"/>
  <c r="H46" i="1"/>
  <c r="H47" i="1"/>
  <c r="H48" i="1"/>
  <c r="H49" i="1"/>
  <c r="H50" i="1"/>
  <c r="H52" i="1"/>
  <c r="H51" i="1"/>
  <c r="H53" i="1"/>
  <c r="H54" i="1"/>
  <c r="H55" i="1"/>
  <c r="H57" i="1"/>
  <c r="H56" i="1"/>
  <c r="H58" i="1"/>
  <c r="H59" i="1"/>
  <c r="H61" i="1"/>
  <c r="H62" i="1"/>
  <c r="H63" i="1"/>
  <c r="H64" i="1"/>
  <c r="H65" i="1"/>
  <c r="H66" i="1"/>
  <c r="H16" i="1"/>
  <c r="G17" i="1"/>
  <c r="G18" i="1"/>
  <c r="G20" i="1"/>
  <c r="G21" i="1"/>
  <c r="G22" i="1"/>
  <c r="G23" i="1"/>
  <c r="G19" i="1"/>
  <c r="G24" i="1"/>
  <c r="G26" i="1"/>
  <c r="G25" i="1"/>
  <c r="G27" i="1"/>
  <c r="G29" i="1"/>
  <c r="G28" i="1"/>
  <c r="G30" i="1"/>
  <c r="G31" i="1"/>
  <c r="G32" i="1"/>
  <c r="G34" i="1"/>
  <c r="G33" i="1"/>
  <c r="G35" i="1"/>
  <c r="G39" i="1"/>
  <c r="G37" i="1"/>
  <c r="G40" i="1"/>
  <c r="G38" i="1"/>
  <c r="G42" i="1"/>
  <c r="G36" i="1"/>
  <c r="G41" i="1"/>
  <c r="G43" i="1"/>
  <c r="G44" i="1"/>
  <c r="G45" i="1"/>
  <c r="G46" i="1"/>
  <c r="G47" i="1"/>
  <c r="G48" i="1"/>
  <c r="G49" i="1"/>
  <c r="G50" i="1"/>
  <c r="G52" i="1"/>
  <c r="G51" i="1"/>
  <c r="G53" i="1"/>
  <c r="G54" i="1"/>
  <c r="G55" i="1"/>
  <c r="G57" i="1"/>
  <c r="G56" i="1"/>
  <c r="G58" i="1"/>
  <c r="G59" i="1"/>
  <c r="G61" i="1"/>
  <c r="G62" i="1"/>
  <c r="G16" i="1"/>
  <c r="A67" i="1"/>
  <c r="A66" i="1"/>
  <c r="M60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7" i="1"/>
  <c r="M66" i="1"/>
  <c r="M67" i="1"/>
  <c r="D68" i="1" l="1"/>
  <c r="E68" i="1"/>
  <c r="F68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8" i="1"/>
  <c r="L68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20" i="1"/>
  <c r="M19" i="1"/>
  <c r="M23" i="1"/>
  <c r="M25" i="1"/>
  <c r="M24" i="1"/>
  <c r="M26" i="1"/>
  <c r="M38" i="1"/>
  <c r="M36" i="1"/>
  <c r="M34" i="1"/>
  <c r="M47" i="1"/>
  <c r="M39" i="1"/>
  <c r="M43" i="1"/>
  <c r="M30" i="1"/>
  <c r="M53" i="1"/>
  <c r="M55" i="1"/>
  <c r="M59" i="1"/>
  <c r="M61" i="1"/>
  <c r="M57" i="1"/>
  <c r="M49" i="1"/>
  <c r="M46" i="1"/>
  <c r="M65" i="1"/>
  <c r="M18" i="1"/>
  <c r="M63" i="1"/>
  <c r="M27" i="1"/>
  <c r="M33" i="1"/>
  <c r="M37" i="1"/>
  <c r="M41" i="1"/>
  <c r="M51" i="1"/>
  <c r="M31" i="1"/>
  <c r="M52" i="1"/>
  <c r="M56" i="1"/>
  <c r="M44" i="1"/>
  <c r="M64" i="1"/>
  <c r="M16" i="1"/>
  <c r="M13" i="2"/>
  <c r="N13" i="2" s="1"/>
  <c r="O13" i="2" s="1"/>
  <c r="M6" i="2"/>
  <c r="N6" i="2" s="1"/>
  <c r="O6" i="2" s="1"/>
  <c r="M10" i="2"/>
  <c r="N10" i="2" s="1"/>
  <c r="O10" i="2" s="1"/>
  <c r="M17" i="1"/>
  <c r="M28" i="1"/>
  <c r="M32" i="1"/>
  <c r="M42" i="1"/>
  <c r="M40" i="1"/>
  <c r="M54" i="1"/>
  <c r="M48" i="1"/>
  <c r="M29" i="1"/>
  <c r="M50" i="1"/>
  <c r="M62" i="1"/>
  <c r="M58" i="1"/>
  <c r="M21" i="1"/>
  <c r="M35" i="1"/>
  <c r="M22" i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G68" i="1" l="1"/>
  <c r="H45" i="1" l="1"/>
  <c r="M45" i="1" l="1"/>
  <c r="H68" i="1"/>
  <c r="M68" i="1" l="1"/>
  <c r="N32" i="1" l="1"/>
  <c r="N33" i="1"/>
  <c r="N53" i="1"/>
  <c r="N22" i="1"/>
  <c r="N62" i="1"/>
  <c r="N54" i="1"/>
  <c r="N28" i="1"/>
  <c r="N44" i="1"/>
  <c r="N51" i="1"/>
  <c r="N27" i="1"/>
  <c r="N65" i="1"/>
  <c r="N61" i="1"/>
  <c r="N30" i="1"/>
  <c r="N45" i="1"/>
  <c r="N26" i="1"/>
  <c r="N19" i="1"/>
  <c r="N48" i="1"/>
  <c r="N66" i="1"/>
  <c r="N38" i="1"/>
  <c r="N50" i="1"/>
  <c r="N40" i="1"/>
  <c r="N17" i="1"/>
  <c r="N16" i="1"/>
  <c r="N56" i="1"/>
  <c r="N41" i="1"/>
  <c r="N63" i="1"/>
  <c r="N46" i="1"/>
  <c r="N59" i="1"/>
  <c r="N43" i="1"/>
  <c r="N34" i="1"/>
  <c r="N24" i="1"/>
  <c r="N20" i="1"/>
  <c r="N58" i="1"/>
  <c r="N64" i="1"/>
  <c r="N31" i="1"/>
  <c r="N57" i="1"/>
  <c r="N47" i="1"/>
  <c r="N23" i="1"/>
  <c r="N35" i="1"/>
  <c r="N21" i="1"/>
  <c r="N29" i="1"/>
  <c r="N42" i="1"/>
  <c r="N67" i="1"/>
  <c r="N52" i="1"/>
  <c r="N37" i="1"/>
  <c r="N18" i="1"/>
  <c r="N49" i="1"/>
  <c r="N55" i="1"/>
  <c r="N39" i="1"/>
  <c r="N36" i="1"/>
  <c r="N25" i="1"/>
  <c r="N68" i="1" l="1"/>
  <c r="O60" i="1" s="1"/>
  <c r="O29" i="1" l="1"/>
  <c r="O33" i="1"/>
  <c r="O27" i="1"/>
  <c r="O56" i="1"/>
  <c r="O65" i="1"/>
  <c r="O25" i="1"/>
  <c r="O18" i="1"/>
  <c r="O46" i="1"/>
  <c r="O31" i="1"/>
  <c r="O67" i="1"/>
  <c r="O22" i="1"/>
  <c r="O61" i="1"/>
  <c r="O50" i="1"/>
  <c r="O63" i="1"/>
  <c r="O64" i="1"/>
  <c r="O42" i="1"/>
  <c r="O51" i="1"/>
  <c r="O58" i="1"/>
  <c r="O21" i="1"/>
  <c r="O53" i="1"/>
  <c r="O30" i="1"/>
  <c r="O43" i="1"/>
  <c r="O47" i="1"/>
  <c r="O37" i="1"/>
  <c r="O54" i="1"/>
  <c r="O45" i="1"/>
  <c r="O17" i="1"/>
  <c r="O59" i="1"/>
  <c r="O57" i="1"/>
  <c r="O52" i="1"/>
  <c r="O32" i="1"/>
  <c r="O48" i="1"/>
  <c r="O41" i="1"/>
  <c r="O39" i="1"/>
  <c r="O66" i="1"/>
  <c r="O20" i="1"/>
  <c r="O38" i="1"/>
  <c r="O62" i="1"/>
  <c r="O40" i="1"/>
  <c r="O28" i="1"/>
  <c r="O26" i="1"/>
  <c r="O16" i="1"/>
  <c r="O24" i="1"/>
  <c r="O35" i="1"/>
  <c r="O49" i="1"/>
  <c r="O55" i="1"/>
  <c r="O44" i="1"/>
  <c r="O19" i="1"/>
  <c r="O34" i="1"/>
  <c r="O23" i="1"/>
  <c r="O36" i="1"/>
  <c r="O68" i="1" l="1"/>
</calcChain>
</file>

<file path=xl/sharedStrings.xml><?xml version="1.0" encoding="utf-8"?>
<sst xmlns="http://schemas.openxmlformats.org/spreadsheetml/2006/main" count="419" uniqueCount="143">
  <si>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</si>
  <si>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</si>
  <si>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</si>
  <si>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</si>
  <si>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</si>
  <si>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</si>
  <si>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</si>
  <si>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</si>
  <si>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</si>
  <si>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</si>
  <si>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</si>
  <si>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</si>
  <si>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</si>
  <si>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</si>
  <si>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</si>
  <si>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</si>
  <si>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</si>
  <si>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</si>
  <si>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</si>
  <si>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</si>
  <si>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</si>
  <si>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</si>
  <si>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</si>
  <si>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</si>
  <si>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</si>
  <si>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</si>
  <si>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</si>
  <si>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</si>
  <si>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</si>
  <si>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</si>
  <si>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</si>
  <si>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</si>
  <si>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</si>
  <si>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</si>
  <si>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</si>
  <si>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</si>
  <si>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</si>
  <si>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</si>
  <si>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</si>
  <si>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</si>
  <si>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</si>
  <si>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</si>
  <si>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</si>
  <si>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</si>
  <si>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</si>
  <si>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</si>
  <si>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</si>
  <si>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</si>
  <si>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</si>
  <si>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</si>
  <si>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</si>
  <si>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</si>
  <si>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</si>
  <si>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</si>
  <si>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</si>
  <si>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</si>
  <si>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</si>
  <si>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</si>
  <si>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</si>
  <si>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</si>
  <si>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</si>
  <si>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</si>
  <si>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</si>
  <si>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</si>
  <si>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</si>
  <si>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</si>
  <si>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</si>
  <si>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</si>
  <si>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</si>
  <si>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</si>
  <si>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</si>
  <si>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</si>
  <si>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</si>
  <si>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</si>
  <si>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</si>
  <si>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</si>
  <si>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</si>
  <si>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</si>
  <si>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</si>
  <si>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</si>
  <si>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</si>
  <si>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</si>
  <si>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</si>
  <si>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</si>
  <si>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</si>
  <si>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</si>
  <si>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</si>
  <si>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</si>
  <si>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</si>
  <si>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</si>
  <si>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</si>
  <si>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</si>
  <si>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</si>
  <si>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</si>
  <si>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</si>
  <si>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</si>
  <si>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</si>
  <si>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</si>
  <si>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</si>
  <si>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</si>
  <si>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</si>
  <si>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</si>
  <si>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</si>
  <si>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</si>
  <si>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</si>
  <si>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</si>
  <si>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</si>
  <si>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</si>
  <si>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</si>
  <si>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</si>
  <si>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</si>
  <si>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</si>
  <si>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</si>
  <si>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</si>
  <si>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</si>
  <si>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</si>
  <si>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</si>
  <si>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</si>
  <si>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</si>
  <si>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</si>
  <si>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</si>
  <si>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</si>
  <si>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</si>
  <si>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</si>
  <si>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</si>
  <si>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</si>
  <si>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</si>
  <si>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</si>
  <si>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</si>
  <si>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</si>
  <si>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</si>
  <si>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</si>
  <si>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</si>
  <si>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</si>
  <si>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</si>
  <si>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</si>
  <si>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</si>
  <si>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</si>
  <si>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</si>
  <si>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>DOMI</t>
  </si>
  <si>
    <t>"ДОМИКС СЕК ҮЦК" ХХК</t>
  </si>
  <si>
    <t xml:space="preserve">2019 оны 10 дугаар сарын 31-ний байдлаар </t>
  </si>
  <si>
    <t>10-р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</si>
</sst>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9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820</v>
          </cell>
          <cell r="E11">
            <v>415416</v>
          </cell>
          <cell r="F11">
            <v>108</v>
          </cell>
          <cell r="G11">
            <v>930412</v>
          </cell>
          <cell r="H11">
            <v>1345828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62854</v>
          </cell>
          <cell r="E12">
            <v>9447443.3800000008</v>
          </cell>
          <cell r="F12">
            <v>74021</v>
          </cell>
          <cell r="G12">
            <v>10958491.380000001</v>
          </cell>
          <cell r="H12">
            <v>20405934.760000002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490</v>
          </cell>
          <cell r="E14">
            <v>1496980</v>
          </cell>
          <cell r="F14">
            <v>3279</v>
          </cell>
          <cell r="G14">
            <v>21163840</v>
          </cell>
          <cell r="H14">
            <v>22660820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530219</v>
          </cell>
          <cell r="E15">
            <v>4697171902.9799995</v>
          </cell>
          <cell r="F15">
            <v>951000</v>
          </cell>
          <cell r="G15">
            <v>4595550327.75</v>
          </cell>
          <cell r="H15">
            <v>9292722230.7299995</v>
          </cell>
          <cell r="W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4852</v>
          </cell>
          <cell r="E18">
            <v>8959640</v>
          </cell>
          <cell r="F18">
            <v>342910</v>
          </cell>
          <cell r="G18">
            <v>58876989.560000002</v>
          </cell>
          <cell r="H18">
            <v>67836629.560000002</v>
          </cell>
          <cell r="W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1084</v>
          </cell>
          <cell r="G20">
            <v>1066400</v>
          </cell>
          <cell r="H20">
            <v>1066400</v>
          </cell>
          <cell r="W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394363</v>
          </cell>
          <cell r="E21">
            <v>147431966.66</v>
          </cell>
          <cell r="F21">
            <v>684755</v>
          </cell>
          <cell r="G21">
            <v>200763396.69999999</v>
          </cell>
          <cell r="H21">
            <v>348195363.36000001</v>
          </cell>
          <cell r="W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167618</v>
          </cell>
          <cell r="E22">
            <v>25228961.5</v>
          </cell>
          <cell r="F22">
            <v>449356</v>
          </cell>
          <cell r="G22">
            <v>30935389.690000001</v>
          </cell>
          <cell r="H22">
            <v>56164351.189999998</v>
          </cell>
          <cell r="S22">
            <v>1867</v>
          </cell>
          <cell r="T22">
            <v>191483000</v>
          </cell>
          <cell r="U22">
            <v>2727</v>
          </cell>
          <cell r="V22">
            <v>278365200</v>
          </cell>
          <cell r="W22">
            <v>469848200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20526</v>
          </cell>
          <cell r="E24">
            <v>5921275</v>
          </cell>
          <cell r="F24">
            <v>4535</v>
          </cell>
          <cell r="G24">
            <v>4441430</v>
          </cell>
          <cell r="H24">
            <v>10362705</v>
          </cell>
          <cell r="S24">
            <v>1012</v>
          </cell>
          <cell r="T24">
            <v>102229640</v>
          </cell>
          <cell r="U24">
            <v>153</v>
          </cell>
          <cell r="V24">
            <v>15448440</v>
          </cell>
          <cell r="W24">
            <v>117678080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3575</v>
          </cell>
          <cell r="E26">
            <v>1056926</v>
          </cell>
          <cell r="F26">
            <v>1949</v>
          </cell>
          <cell r="G26">
            <v>655708.66</v>
          </cell>
          <cell r="H26">
            <v>1712634.6600000001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34017</v>
          </cell>
          <cell r="E28">
            <v>5211965</v>
          </cell>
          <cell r="F28">
            <v>27171</v>
          </cell>
          <cell r="G28">
            <v>5588061.29</v>
          </cell>
          <cell r="H28">
            <v>10800026.289999999</v>
          </cell>
          <cell r="W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5004</v>
          </cell>
          <cell r="E29">
            <v>1089535.7</v>
          </cell>
          <cell r="F29">
            <v>29164</v>
          </cell>
          <cell r="G29">
            <v>7166000.0999999996</v>
          </cell>
          <cell r="H29">
            <v>8255535.7999999998</v>
          </cell>
          <cell r="W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11839</v>
          </cell>
          <cell r="G30">
            <v>4012266</v>
          </cell>
          <cell r="H30">
            <v>4012266</v>
          </cell>
          <cell r="W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249</v>
          </cell>
          <cell r="E33">
            <v>100347</v>
          </cell>
          <cell r="F33">
            <v>2189</v>
          </cell>
          <cell r="G33">
            <v>993806</v>
          </cell>
          <cell r="H33">
            <v>1094153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23752</v>
          </cell>
          <cell r="E34">
            <v>5852901.4400000004</v>
          </cell>
          <cell r="F34">
            <v>72882</v>
          </cell>
          <cell r="G34">
            <v>22303589.640000001</v>
          </cell>
          <cell r="H34">
            <v>28156491.080000002</v>
          </cell>
          <cell r="W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397</v>
          </cell>
          <cell r="E35">
            <v>2446960</v>
          </cell>
          <cell r="F35">
            <v>141</v>
          </cell>
          <cell r="G35">
            <v>198105</v>
          </cell>
          <cell r="H35">
            <v>2645065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16194</v>
          </cell>
          <cell r="E36">
            <v>5771123.8200000003</v>
          </cell>
          <cell r="F36">
            <v>61011</v>
          </cell>
          <cell r="G36">
            <v>7965015.5999999996</v>
          </cell>
          <cell r="H36">
            <v>13736139.42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952065</v>
          </cell>
          <cell r="E37">
            <v>155704482.91999999</v>
          </cell>
          <cell r="F37">
            <v>868941</v>
          </cell>
          <cell r="G37">
            <v>137339932.31999999</v>
          </cell>
          <cell r="H37">
            <v>293044415.24000001</v>
          </cell>
          <cell r="W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W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6807</v>
          </cell>
          <cell r="E39">
            <v>4486836</v>
          </cell>
          <cell r="F39">
            <v>60535</v>
          </cell>
          <cell r="G39">
            <v>6976406.5499999998</v>
          </cell>
          <cell r="H39">
            <v>11463242.550000001</v>
          </cell>
          <cell r="W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80638</v>
          </cell>
          <cell r="E40">
            <v>159889094</v>
          </cell>
          <cell r="F40">
            <v>42049</v>
          </cell>
          <cell r="G40">
            <v>78593865</v>
          </cell>
          <cell r="H40">
            <v>238482959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7882</v>
          </cell>
          <cell r="E42">
            <v>46129272</v>
          </cell>
          <cell r="F42">
            <v>90</v>
          </cell>
          <cell r="G42">
            <v>44910</v>
          </cell>
          <cell r="H42">
            <v>46174182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1040</v>
          </cell>
          <cell r="E43">
            <v>415264</v>
          </cell>
          <cell r="F43">
            <v>5021</v>
          </cell>
          <cell r="G43">
            <v>416600</v>
          </cell>
          <cell r="H43">
            <v>831864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8046</v>
          </cell>
          <cell r="E44">
            <v>4957325</v>
          </cell>
          <cell r="F44">
            <v>954</v>
          </cell>
          <cell r="G44">
            <v>57430800</v>
          </cell>
          <cell r="H44">
            <v>62388125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2000</v>
          </cell>
          <cell r="E45">
            <v>2100000</v>
          </cell>
          <cell r="F45">
            <v>0</v>
          </cell>
          <cell r="G45">
            <v>0</v>
          </cell>
          <cell r="H45">
            <v>2100000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3298185</v>
          </cell>
          <cell r="E46">
            <v>862495931.66000009</v>
          </cell>
          <cell r="F46">
            <v>1691952</v>
          </cell>
          <cell r="G46">
            <v>721920769.25</v>
          </cell>
          <cell r="H46">
            <v>1584416700.9100001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40995</v>
          </cell>
          <cell r="E48">
            <v>5805035</v>
          </cell>
          <cell r="F48">
            <v>1290</v>
          </cell>
          <cell r="G48">
            <v>782400</v>
          </cell>
          <cell r="H48">
            <v>6587435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16488</v>
          </cell>
          <cell r="E49">
            <v>7362116.5700000003</v>
          </cell>
          <cell r="F49">
            <v>23356</v>
          </cell>
          <cell r="G49">
            <v>3828070</v>
          </cell>
          <cell r="H49">
            <v>11190186.57</v>
          </cell>
          <cell r="W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96103</v>
          </cell>
          <cell r="E50">
            <v>51432615.390000001</v>
          </cell>
          <cell r="F50">
            <v>222535</v>
          </cell>
          <cell r="G50">
            <v>31249003.370000001</v>
          </cell>
          <cell r="H50">
            <v>82681618.760000005</v>
          </cell>
          <cell r="S50">
            <v>1720</v>
          </cell>
          <cell r="T50">
            <v>174029600</v>
          </cell>
          <cell r="U50">
            <v>860</v>
          </cell>
          <cell r="V50">
            <v>88029600</v>
          </cell>
          <cell r="W50">
            <v>262059200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W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5454</v>
          </cell>
          <cell r="E53">
            <v>3622525</v>
          </cell>
          <cell r="F53">
            <v>1074</v>
          </cell>
          <cell r="G53">
            <v>1185770</v>
          </cell>
          <cell r="H53">
            <v>4808295</v>
          </cell>
          <cell r="W53">
            <v>0</v>
          </cell>
        </row>
        <row r="54">
          <cell r="B54" t="str">
            <v>SECP</v>
          </cell>
          <cell r="C54" t="str">
            <v>СИКАП</v>
          </cell>
          <cell r="D54">
            <v>100866</v>
          </cell>
          <cell r="E54">
            <v>8216418.1699999999</v>
          </cell>
          <cell r="F54">
            <v>0</v>
          </cell>
          <cell r="G54">
            <v>0</v>
          </cell>
          <cell r="H54">
            <v>8216418.1699999999</v>
          </cell>
          <cell r="W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W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429920</v>
          </cell>
          <cell r="E57">
            <v>68043360.549999997</v>
          </cell>
          <cell r="F57">
            <v>618826</v>
          </cell>
          <cell r="G57">
            <v>195742473.34999999</v>
          </cell>
          <cell r="H57">
            <v>263785833.89999998</v>
          </cell>
          <cell r="S57">
            <v>800</v>
          </cell>
          <cell r="T57">
            <v>80728000</v>
          </cell>
          <cell r="U57">
            <v>1660</v>
          </cell>
          <cell r="V57">
            <v>166728000</v>
          </cell>
          <cell r="W57">
            <v>247456000</v>
          </cell>
        </row>
        <row r="58">
          <cell r="B58" t="str">
            <v>TABO</v>
          </cell>
          <cell r="C58" t="str">
            <v>Таван богд ХХК</v>
          </cell>
          <cell r="D58">
            <v>4776</v>
          </cell>
          <cell r="E58">
            <v>1484876</v>
          </cell>
          <cell r="F58">
            <v>50917</v>
          </cell>
          <cell r="G58">
            <v>14321878.52</v>
          </cell>
          <cell r="H58">
            <v>15806754.52</v>
          </cell>
          <cell r="W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4477</v>
          </cell>
          <cell r="E59">
            <v>2781565</v>
          </cell>
          <cell r="F59">
            <v>141291</v>
          </cell>
          <cell r="G59">
            <v>37485737.810000002</v>
          </cell>
          <cell r="H59">
            <v>40267302.810000002</v>
          </cell>
          <cell r="W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462283</v>
          </cell>
          <cell r="E60">
            <v>91102777.620000005</v>
          </cell>
          <cell r="F60">
            <v>288403</v>
          </cell>
          <cell r="G60">
            <v>102639147.98999999</v>
          </cell>
          <cell r="H60">
            <v>193741925.61000001</v>
          </cell>
          <cell r="S60">
            <v>1</v>
          </cell>
          <cell r="T60">
            <v>101000</v>
          </cell>
          <cell r="W60">
            <v>101000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26</v>
          </cell>
          <cell r="E61">
            <v>2205</v>
          </cell>
          <cell r="F61">
            <v>3555</v>
          </cell>
          <cell r="G61">
            <v>4247620</v>
          </cell>
          <cell r="H61">
            <v>4249825</v>
          </cell>
          <cell r="W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117415</v>
          </cell>
          <cell r="E62">
            <v>27889849.109999999</v>
          </cell>
          <cell r="F62">
            <v>132826</v>
          </cell>
          <cell r="G62">
            <v>36340802.450000003</v>
          </cell>
          <cell r="H62">
            <v>64230651.560000002</v>
          </cell>
          <cell r="W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3839</v>
          </cell>
          <cell r="E63">
            <v>3337085</v>
          </cell>
          <cell r="F63">
            <v>26293</v>
          </cell>
          <cell r="G63">
            <v>17489329.789999999</v>
          </cell>
          <cell r="H63">
            <v>20826414.789999999</v>
          </cell>
          <cell r="W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378</v>
          </cell>
          <cell r="E65">
            <v>194670</v>
          </cell>
          <cell r="F65">
            <v>0</v>
          </cell>
          <cell r="G65">
            <v>0</v>
          </cell>
          <cell r="H65">
            <v>194670</v>
          </cell>
          <cell r="W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4630</v>
          </cell>
          <cell r="E66">
            <v>1972365.6</v>
          </cell>
          <cell r="F66">
            <v>11941</v>
          </cell>
          <cell r="G66">
            <v>5424268.2999999998</v>
          </cell>
          <cell r="H66">
            <v>7396633.9000000004</v>
          </cell>
          <cell r="W66">
            <v>0</v>
          </cell>
        </row>
        <row r="67">
          <cell r="B67" t="str">
            <v>нийт</v>
          </cell>
          <cell r="D67">
            <v>6909243</v>
          </cell>
          <cell r="E67">
            <v>6427029014.0699987</v>
          </cell>
          <cell r="F67">
            <v>6909243</v>
          </cell>
          <cell r="G67">
            <v>6427029014.0700016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S67">
            <v>5400</v>
          </cell>
          <cell r="T67">
            <v>548571240</v>
          </cell>
          <cell r="U67">
            <v>5400</v>
          </cell>
          <cell r="V67">
            <v>548571240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241293945.61000001</v>
          </cell>
          <cell r="H16">
            <v>143000000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384293945.61000001</v>
          </cell>
          <cell r="N16">
            <v>77789214255.25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G17">
            <v>293088851.27999997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293088851.27999997</v>
          </cell>
          <cell r="N17">
            <v>51407377635.329994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229736658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229736658</v>
          </cell>
          <cell r="N18">
            <v>17771682455</v>
          </cell>
        </row>
        <row r="19">
          <cell r="B19" t="str">
            <v>BZIN</v>
          </cell>
          <cell r="C19" t="str">
            <v>"МИРЭ ЭССЭТ СЕКЬЮРИТИС МОНГОЛ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1221361861.47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1221361861.47</v>
          </cell>
          <cell r="N19">
            <v>12019286320.459999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1989094158.0699999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1989094158.0699999</v>
          </cell>
          <cell r="N20">
            <v>9763953699.2999992</v>
          </cell>
        </row>
        <row r="21">
          <cell r="B21" t="str">
            <v>ARD</v>
          </cell>
          <cell r="C21" t="str">
            <v>"АРД КАПИТАЛ ГРУПП ҮЦК" ХХК</v>
          </cell>
          <cell r="D21" t="str">
            <v>●</v>
          </cell>
          <cell r="E21" t="str">
            <v>●</v>
          </cell>
          <cell r="G21">
            <v>21244111.219999999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21244111.219999999</v>
          </cell>
          <cell r="N21">
            <v>9530549539.6799984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E22" t="str">
            <v>●</v>
          </cell>
          <cell r="G22">
            <v>226720829.99000001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226720829.99000001</v>
          </cell>
          <cell r="N22">
            <v>7561964066.2199993</v>
          </cell>
        </row>
        <row r="23">
          <cell r="B23" t="str">
            <v>BDSC</v>
          </cell>
          <cell r="C23" t="str">
            <v>"БИ ДИ СЕК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365398405.10000002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365398405.10000002</v>
          </cell>
          <cell r="N23">
            <v>7079574558.5100002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F24" t="str">
            <v>●</v>
          </cell>
          <cell r="G24">
            <v>4853208.2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4853208.2</v>
          </cell>
          <cell r="N24">
            <v>8063847933.4400005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G25">
            <v>38019643.509999998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38019643.509999998</v>
          </cell>
          <cell r="N25">
            <v>3572305155.8600001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185903220.97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185903220.97</v>
          </cell>
          <cell r="N26">
            <v>3478871111.25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G27">
            <v>54066609.509999998</v>
          </cell>
          <cell r="H27">
            <v>605025900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659092509.50999999</v>
          </cell>
          <cell r="N27">
            <v>2994351275.5500002</v>
          </cell>
        </row>
        <row r="28">
          <cell r="B28" t="str">
            <v>LFTI</v>
          </cell>
          <cell r="C28" t="str">
            <v>"ЛАЙФТАЙМ ИНВЕСТМЕНТ ҮЦК" ХХК</v>
          </cell>
          <cell r="D28" t="str">
            <v>●</v>
          </cell>
          <cell r="E28" t="str">
            <v>●</v>
          </cell>
          <cell r="G28">
            <v>69975940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69975940</v>
          </cell>
          <cell r="N28">
            <v>2566958018.9100003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56400642.789999999</v>
          </cell>
          <cell r="H29">
            <v>442442000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498842642.79000002</v>
          </cell>
          <cell r="N29">
            <v>2512205905.7000003</v>
          </cell>
        </row>
        <row r="30">
          <cell r="B30" t="str">
            <v>MSDQ</v>
          </cell>
          <cell r="C30" t="str">
            <v>"МАСДАК ҮНЭТ ЦААСНЫ КОМПАНИ" ХХК</v>
          </cell>
          <cell r="D30" t="str">
            <v>●</v>
          </cell>
          <cell r="G30">
            <v>10483878.33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10483878.33</v>
          </cell>
          <cell r="N30">
            <v>613577741.80999994</v>
          </cell>
        </row>
        <row r="31">
          <cell r="B31" t="str">
            <v>TCHB</v>
          </cell>
          <cell r="C31" t="str">
            <v>"ТУЛГАТ ЧАНДМАНЬ БАЯН  ҮЦК" ХХК</v>
          </cell>
          <cell r="D31" t="str">
            <v>●</v>
          </cell>
          <cell r="G31">
            <v>10615952.359999999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10615952.359999999</v>
          </cell>
          <cell r="N31">
            <v>559822378.84000003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12204914.92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12204914.92</v>
          </cell>
          <cell r="N32">
            <v>532354302.56999999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13356759.800000001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13356759.800000001</v>
          </cell>
          <cell r="N33">
            <v>489761518.63</v>
          </cell>
        </row>
        <row r="34">
          <cell r="B34" t="str">
            <v>BATS</v>
          </cell>
          <cell r="C34" t="str">
            <v>"БАТС ҮЦК" ХХК</v>
          </cell>
          <cell r="D34" t="str">
            <v>●</v>
          </cell>
          <cell r="G34">
            <v>26989679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26989679</v>
          </cell>
          <cell r="N34">
            <v>480568735.05000001</v>
          </cell>
        </row>
        <row r="35">
          <cell r="B35" t="str">
            <v>MSEC</v>
          </cell>
          <cell r="C35" t="str">
            <v>"МОНСЕК ҮЦК" ХХК</v>
          </cell>
          <cell r="D35" t="str">
            <v>●</v>
          </cell>
          <cell r="E35" t="str">
            <v>●</v>
          </cell>
          <cell r="G35">
            <v>13463262.199999999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13463262.199999999</v>
          </cell>
          <cell r="N35">
            <v>440896041.70999998</v>
          </cell>
        </row>
        <row r="36">
          <cell r="B36" t="str">
            <v>DELG</v>
          </cell>
          <cell r="C36" t="str">
            <v>"ДЭЛГЭРХАНГАЙ СЕКЮРИТИЗ ҮЦК" ХХК</v>
          </cell>
          <cell r="D36" t="str">
            <v>●</v>
          </cell>
          <cell r="G36">
            <v>3410400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3410400</v>
          </cell>
          <cell r="N36">
            <v>404071235.41000003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G37">
            <v>2155493.98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2155493.98</v>
          </cell>
          <cell r="N37">
            <v>403616456.87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2525198.9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2525198.9</v>
          </cell>
          <cell r="N38">
            <v>374867767.84999996</v>
          </cell>
        </row>
        <row r="39">
          <cell r="B39" t="str">
            <v>MIBG</v>
          </cell>
          <cell r="C39" t="str">
            <v>"ЭМ АЙ БИ ЖИ ХХК ҮЦК"</v>
          </cell>
          <cell r="D39" t="str">
            <v>●</v>
          </cell>
          <cell r="G39">
            <v>22515250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22515250</v>
          </cell>
          <cell r="N39">
            <v>347143805.65999997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20431075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20431075</v>
          </cell>
          <cell r="N40">
            <v>330655723.61000001</v>
          </cell>
        </row>
        <row r="41">
          <cell r="B41" t="str">
            <v>CTRL</v>
          </cell>
          <cell r="C41" t="str">
            <v>ЦЕНТРАЛ СЕКЬЮРИТИЙЗ ҮЦК</v>
          </cell>
          <cell r="D41" t="str">
            <v>●</v>
          </cell>
          <cell r="G41">
            <v>20024309.140000001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20024309.140000001</v>
          </cell>
          <cell r="N41">
            <v>299549164.79000002</v>
          </cell>
        </row>
        <row r="42">
          <cell r="B42" t="str">
            <v>BLMB</v>
          </cell>
          <cell r="C42" t="str">
            <v xml:space="preserve">"БЛҮМСБЮРИ СЕКЮРИТИЕС ҮЦК" ХХК </v>
          </cell>
          <cell r="D42" t="str">
            <v>●</v>
          </cell>
          <cell r="G42">
            <v>1929470.35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1929470.35</v>
          </cell>
          <cell r="N42">
            <v>286683770.27999997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14225560.940000001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14225560.940000001</v>
          </cell>
          <cell r="N43">
            <v>223140000.53999999</v>
          </cell>
        </row>
        <row r="44">
          <cell r="B44" t="str">
            <v>GNDX</v>
          </cell>
          <cell r="C44" t="str">
            <v>"ГЕНДЕКС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202493948.75999999</v>
          </cell>
        </row>
        <row r="45">
          <cell r="B45" t="str">
            <v>UNDR</v>
          </cell>
          <cell r="C45" t="str">
            <v>"ӨНДӨРХААН ИНВЕСТ ҮЦК" ХХК</v>
          </cell>
          <cell r="D45" t="str">
            <v>●</v>
          </cell>
          <cell r="G45">
            <v>5744870.8200000003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5744870.8200000003</v>
          </cell>
          <cell r="N45">
            <v>169325675.97</v>
          </cell>
        </row>
        <row r="46">
          <cell r="B46" t="str">
            <v>MICC</v>
          </cell>
          <cell r="C46" t="str">
            <v>"ЭМ АЙ СИ СИ  ҮЦК" ХХК</v>
          </cell>
          <cell r="D46" t="str">
            <v>●</v>
          </cell>
          <cell r="E46" t="str">
            <v>●</v>
          </cell>
          <cell r="G46">
            <v>924907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924907</v>
          </cell>
          <cell r="N46">
            <v>99573854.5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4528928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4528928</v>
          </cell>
          <cell r="N47">
            <v>90078398.269999996</v>
          </cell>
        </row>
        <row r="48">
          <cell r="B48" t="str">
            <v>ZGB</v>
          </cell>
          <cell r="C48" t="str">
            <v>"ЗЭТ ЖИ БИ ҮЦК" ХХК</v>
          </cell>
          <cell r="D48" t="str">
            <v>●</v>
          </cell>
          <cell r="G48">
            <v>2607839.5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2607839.5</v>
          </cell>
          <cell r="N48">
            <v>76858356.879999995</v>
          </cell>
        </row>
        <row r="49">
          <cell r="B49" t="str">
            <v>NSEC</v>
          </cell>
          <cell r="C49" t="str">
            <v>"НЭЙШНЛ СЕКЮРИТИС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74365318.900000006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70254555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2066300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2066300</v>
          </cell>
          <cell r="N51">
            <v>63845082.259999998</v>
          </cell>
        </row>
        <row r="52">
          <cell r="B52" t="str">
            <v>SECP</v>
          </cell>
          <cell r="C52" t="str">
            <v>"СИКАП  ҮЦК" ХХК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61330588</v>
          </cell>
        </row>
        <row r="53">
          <cell r="B53" t="str">
            <v>SANR</v>
          </cell>
          <cell r="C53" t="str">
            <v>"САНАР ҮЦК" ХХК</v>
          </cell>
          <cell r="D53" t="str">
            <v>●</v>
          </cell>
          <cell r="G53">
            <v>4375656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4375656</v>
          </cell>
          <cell r="N53">
            <v>59198718.300000004</v>
          </cell>
        </row>
        <row r="54">
          <cell r="B54" t="str">
            <v>ARGB</v>
          </cell>
          <cell r="C54" t="str">
            <v>"АРГАЙ БЭСТ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43456878.060000002</v>
          </cell>
        </row>
        <row r="55">
          <cell r="B55" t="str">
            <v>BSK</v>
          </cell>
          <cell r="C55" t="str">
            <v>"БЛЮСКАЙ СЕКЬЮРИТИЗ ҮЦК" 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30501540.800000001</v>
          </cell>
        </row>
        <row r="56">
          <cell r="B56" t="str">
            <v>SILS</v>
          </cell>
          <cell r="C56" t="str">
            <v>"СИЛВЭР ЛАЙТ СЕКЮРИТИЙЗ ҮЦК" ХХК</v>
          </cell>
          <cell r="D56" t="str">
            <v>●</v>
          </cell>
          <cell r="G56">
            <v>1716000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1716000</v>
          </cell>
          <cell r="N56">
            <v>24407180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233548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233548</v>
          </cell>
          <cell r="N57">
            <v>24273951.199999999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331253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331253</v>
          </cell>
          <cell r="N58">
            <v>16710951.4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13805200</v>
          </cell>
        </row>
        <row r="60">
          <cell r="B60" t="str">
            <v>FCX</v>
          </cell>
          <cell r="C60" t="str">
            <v>"ЭФ СИ ИКС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8829160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G61">
            <v>840000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840000</v>
          </cell>
          <cell r="N61">
            <v>7104891.6499999994</v>
          </cell>
        </row>
        <row r="62">
          <cell r="B62" t="str">
            <v>DCF</v>
          </cell>
          <cell r="C62" t="str">
            <v>"ДИ СИ ЭФ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3077823.55</v>
          </cell>
        </row>
        <row r="63">
          <cell r="B63" t="str">
            <v>SGC</v>
          </cell>
          <cell r="C63" t="str">
            <v>"ЭС ЖИ КАПИТАЛ ҮЦК" ХХК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278619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ACE</v>
          </cell>
          <cell r="C66" t="str">
            <v>"АСЕ ЭНД Т КАПИТАЛ ҮЦК" ХХК</v>
          </cell>
          <cell r="D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51</v>
          </cell>
          <cell r="E67">
            <v>19</v>
          </cell>
          <cell r="F67">
            <v>13</v>
          </cell>
          <cell r="G67">
            <v>5194858592.96</v>
          </cell>
          <cell r="H67">
            <v>1190467900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6385326492.96</v>
          </cell>
          <cell r="N67">
            <v>223038621266.57993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zoomScale="70" zoomScaleNormal="70" zoomScaleSheetLayoutView="70" workbookViewId="0">
      <pane xSplit="3" ySplit="15" topLeftCell="F61" activePane="bottomRight" state="frozen"/>
      <selection pane="topRight" activeCell="D1" sqref="D1"/>
      <selection pane="bottomLeft" activeCell="A16" sqref="A16"/>
      <selection pane="bottomRight" activeCell="N68" sqref="N6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141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142</v>
      </c>
      <c r="H12" s="50"/>
      <c r="I12" s="50"/>
      <c r="J12" s="50"/>
      <c r="K12" s="50"/>
      <c r="L12" s="50"/>
      <c r="M12" s="50"/>
      <c r="N12" s="52" t="s">
        <v>136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293044415.24000001</v>
      </c>
      <c r="H16" s="16">
        <f>VLOOKUP(B16,[1]Brokers!$B$9:$W$69,22,0)</f>
        <v>0</v>
      </c>
      <c r="I16" s="16">
        <f>VLOOKUP(B16,[1]Brokers!$B$9:$R$69,17,0)</f>
        <v>0</v>
      </c>
      <c r="J16" s="16">
        <f>VLOOKUP(B16,[1]Brokers!$B$9:$M$69,12,0)</f>
        <v>0</v>
      </c>
      <c r="K16" s="16">
        <v>0</v>
      </c>
      <c r="L16" s="16">
        <v>0</v>
      </c>
      <c r="M16" s="27">
        <f t="shared" ref="M16:M47" si="0">L16+I16+J16+H16+G16</f>
        <v>293044415.24000001</v>
      </c>
      <c r="N16" s="33">
        <f>VLOOKUP(B16,[2]Sheet1!$B$16:$N$67,13,0)+M16</f>
        <v>78082258670.490005</v>
      </c>
      <c r="O16" s="35">
        <f t="shared" ref="O16:O47" si="1">N16/$N$68</f>
        <v>0.32947515672092526</v>
      </c>
      <c r="P16" s="25"/>
    </row>
    <row r="17" spans="1:17" x14ac:dyDescent="0.25">
      <c r="A17" s="34">
        <f>+A16+1</f>
        <v>2</v>
      </c>
      <c r="B17" s="12" t="s">
        <v>25</v>
      </c>
      <c r="C17" s="13" t="s">
        <v>26</v>
      </c>
      <c r="D17" s="14" t="s">
        <v>14</v>
      </c>
      <c r="E17" s="15" t="s">
        <v>14</v>
      </c>
      <c r="F17" s="15"/>
      <c r="G17" s="16">
        <f>VLOOKUP(B17,[1]Brokers!$B$9:$H$69,7,0)</f>
        <v>193741925.61000001</v>
      </c>
      <c r="H17" s="16">
        <f>VLOOKUP(B17,[1]Brokers!$B$9:$W$69,22,0)</f>
        <v>101000</v>
      </c>
      <c r="I17" s="16">
        <f>VLOOKUP(B17,[1]Brokers!$B$9:$R$69,17,0)</f>
        <v>0</v>
      </c>
      <c r="J17" s="16">
        <f>VLOOKUP(B17,[1]Brokers!$B$9:$M$69,12,0)</f>
        <v>0</v>
      </c>
      <c r="K17" s="16">
        <v>0</v>
      </c>
      <c r="L17" s="16">
        <v>0</v>
      </c>
      <c r="M17" s="27">
        <f t="shared" si="0"/>
        <v>193842925.61000001</v>
      </c>
      <c r="N17" s="33">
        <f>VLOOKUP(B17,[2]Sheet1!$B$16:$N$67,13,0)+M17</f>
        <v>51601220560.939995</v>
      </c>
      <c r="O17" s="35">
        <f t="shared" si="1"/>
        <v>0.21773601994600245</v>
      </c>
      <c r="P17" s="25"/>
    </row>
    <row r="18" spans="1:17" x14ac:dyDescent="0.25">
      <c r="A18" s="34">
        <f t="shared" ref="A18:A67" si="2">+A17+1</f>
        <v>3</v>
      </c>
      <c r="B18" s="12" t="s">
        <v>133</v>
      </c>
      <c r="C18" s="13" t="s">
        <v>137</v>
      </c>
      <c r="D18" s="14" t="s">
        <v>14</v>
      </c>
      <c r="E18" s="14" t="s">
        <v>14</v>
      </c>
      <c r="F18" s="14"/>
      <c r="G18" s="16">
        <f>VLOOKUP(B18,[1]Brokers!$B$9:$H$69,7,0)</f>
        <v>238482959</v>
      </c>
      <c r="H18" s="16">
        <f>VLOOKUP(B18,[1]Brokers!$B$9:$W$69,22,0)</f>
        <v>0</v>
      </c>
      <c r="I18" s="16">
        <f>VLOOKUP(B18,[1]Brokers!$B$9:$R$69,17,0)</f>
        <v>0</v>
      </c>
      <c r="J18" s="16">
        <f>VLOOKUP(B18,[1]Brokers!$B$9:$M$69,12,0)</f>
        <v>0</v>
      </c>
      <c r="K18" s="16">
        <v>0</v>
      </c>
      <c r="L18" s="16">
        <v>0</v>
      </c>
      <c r="M18" s="27">
        <f t="shared" si="0"/>
        <v>238482959</v>
      </c>
      <c r="N18" s="33">
        <f>VLOOKUP(B18,[2]Sheet1!$B$16:$N$67,13,0)+M18</f>
        <v>18010165414</v>
      </c>
      <c r="O18" s="35">
        <f t="shared" si="1"/>
        <v>7.5995522841990543E-2</v>
      </c>
      <c r="P18" s="25"/>
    </row>
    <row r="19" spans="1:17" x14ac:dyDescent="0.25">
      <c r="A19" s="34">
        <f t="shared" si="2"/>
        <v>4</v>
      </c>
      <c r="B19" s="12" t="s">
        <v>12</v>
      </c>
      <c r="C19" s="13" t="s">
        <v>13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9292722230.7299995</v>
      </c>
      <c r="H19" s="16">
        <f>VLOOKUP(B19,[1]Brokers!$B$9:$W$69,22,0)</f>
        <v>0</v>
      </c>
      <c r="I19" s="16">
        <f>VLOOKUP(B19,[1]Brokers!$B$9:$R$69,17,0)</f>
        <v>0</v>
      </c>
      <c r="J19" s="16">
        <f>VLOOKUP(B19,[1]Brokers!$B$9:$M$69,12,0)</f>
        <v>0</v>
      </c>
      <c r="K19" s="16">
        <v>0</v>
      </c>
      <c r="L19" s="16">
        <v>0</v>
      </c>
      <c r="M19" s="27">
        <f t="shared" si="0"/>
        <v>9292722230.7299995</v>
      </c>
      <c r="N19" s="33">
        <f>VLOOKUP(B19,[2]Sheet1!$B$16:$N$67,13,0)+M19</f>
        <v>16372296789.24</v>
      </c>
      <c r="O19" s="35">
        <f t="shared" si="1"/>
        <v>6.9084387956556775E-2</v>
      </c>
      <c r="P19" s="25"/>
    </row>
    <row r="20" spans="1:17" x14ac:dyDescent="0.25">
      <c r="A20" s="34">
        <f t="shared" si="2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56164351.189999998</v>
      </c>
      <c r="H20" s="16">
        <f>VLOOKUP(B20,[1]Brokers!$B$9:$W$69,22,0)</f>
        <v>469848200</v>
      </c>
      <c r="I20" s="16">
        <f>VLOOKUP(B20,[1]Brokers!$B$9:$R$69,17,0)</f>
        <v>0</v>
      </c>
      <c r="J20" s="16">
        <f>VLOOKUP(B20,[1]Brokers!$B$9:$M$69,12,0)</f>
        <v>0</v>
      </c>
      <c r="K20" s="16">
        <v>0</v>
      </c>
      <c r="L20" s="16">
        <v>0</v>
      </c>
      <c r="M20" s="27">
        <f t="shared" si="0"/>
        <v>526012551.19</v>
      </c>
      <c r="N20" s="33">
        <f>VLOOKUP(B20,[2]Sheet1!$B$16:$N$67,13,0)+M20</f>
        <v>12545298871.65</v>
      </c>
      <c r="O20" s="35">
        <f t="shared" si="1"/>
        <v>5.2936023908973728E-2</v>
      </c>
      <c r="P20" s="25"/>
    </row>
    <row r="21" spans="1:17" x14ac:dyDescent="0.25">
      <c r="A21" s="34">
        <f t="shared" si="2"/>
        <v>6</v>
      </c>
      <c r="B21" s="12" t="s">
        <v>29</v>
      </c>
      <c r="C21" s="13" t="s">
        <v>30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1584416700.9100001</v>
      </c>
      <c r="H21" s="16">
        <f>VLOOKUP(B21,[1]Brokers!$B$9:$W$69,22,0)</f>
        <v>0</v>
      </c>
      <c r="I21" s="16">
        <f>VLOOKUP(B21,[1]Brokers!$B$9:$R$69,17,0)</f>
        <v>0</v>
      </c>
      <c r="J21" s="16">
        <f>VLOOKUP(B21,[1]Brokers!$B$9:$M$69,12,0)</f>
        <v>0</v>
      </c>
      <c r="K21" s="16">
        <v>0</v>
      </c>
      <c r="L21" s="16">
        <v>0</v>
      </c>
      <c r="M21" s="27">
        <f t="shared" si="0"/>
        <v>1584416700.9100001</v>
      </c>
      <c r="N21" s="33">
        <f>VLOOKUP(B21,[2]Sheet1!$B$16:$N$67,13,0)+M21</f>
        <v>11348370400.209999</v>
      </c>
      <c r="O21" s="35">
        <f t="shared" si="1"/>
        <v>4.7885475904520663E-2</v>
      </c>
      <c r="P21" s="25"/>
    </row>
    <row r="22" spans="1:17" x14ac:dyDescent="0.25">
      <c r="A22" s="34">
        <f t="shared" si="2"/>
        <v>7</v>
      </c>
      <c r="B22" s="12" t="s">
        <v>23</v>
      </c>
      <c r="C22" s="13" t="s">
        <v>24</v>
      </c>
      <c r="D22" s="14" t="s">
        <v>14</v>
      </c>
      <c r="E22" s="15" t="s">
        <v>14</v>
      </c>
      <c r="F22" s="15"/>
      <c r="G22" s="16">
        <f>VLOOKUP(B22,[1]Brokers!$B$9:$H$69,7,0)</f>
        <v>20405934.760000002</v>
      </c>
      <c r="H22" s="16">
        <f>VLOOKUP(B22,[1]Brokers!$B$9:$W$69,22,0)</f>
        <v>0</v>
      </c>
      <c r="I22" s="16">
        <f>VLOOKUP(B22,[1]Brokers!$B$9:$R$69,17,0)</f>
        <v>0</v>
      </c>
      <c r="J22" s="16">
        <f>VLOOKUP(B22,[1]Brokers!$B$9:$M$69,12,0)</f>
        <v>0</v>
      </c>
      <c r="K22" s="16">
        <v>0</v>
      </c>
      <c r="L22" s="16">
        <v>0</v>
      </c>
      <c r="M22" s="27">
        <f t="shared" si="0"/>
        <v>20405934.760000002</v>
      </c>
      <c r="N22" s="33">
        <f>VLOOKUP(B22,[2]Sheet1!$B$16:$N$67,13,0)+M22</f>
        <v>9550955474.4399986</v>
      </c>
      <c r="O22" s="35">
        <f t="shared" si="1"/>
        <v>4.0301120963410132E-2</v>
      </c>
      <c r="P22" s="25"/>
    </row>
    <row r="23" spans="1:17" x14ac:dyDescent="0.25">
      <c r="A23" s="34">
        <f t="shared" si="2"/>
        <v>8</v>
      </c>
      <c r="B23" s="12" t="s">
        <v>41</v>
      </c>
      <c r="C23" s="13" t="s">
        <v>42</v>
      </c>
      <c r="D23" s="14" t="s">
        <v>14</v>
      </c>
      <c r="E23" s="14" t="s">
        <v>14</v>
      </c>
      <c r="F23" s="15"/>
      <c r="G23" s="16">
        <f>VLOOKUP(B23,[1]Brokers!$B$9:$H$69,7,0)</f>
        <v>348195363.36000001</v>
      </c>
      <c r="H23" s="16">
        <f>VLOOKUP(B23,[1]Brokers!$B$9:$W$69,22,0)</f>
        <v>0</v>
      </c>
      <c r="I23" s="16">
        <f>VLOOKUP(B23,[1]Brokers!$B$9:$R$69,17,0)</f>
        <v>0</v>
      </c>
      <c r="J23" s="16">
        <f>VLOOKUP(B23,[1]Brokers!$B$9:$M$69,12,0)</f>
        <v>0</v>
      </c>
      <c r="K23" s="16">
        <v>0</v>
      </c>
      <c r="L23" s="16">
        <v>0</v>
      </c>
      <c r="M23" s="27">
        <f t="shared" si="0"/>
        <v>348195363.36000001</v>
      </c>
      <c r="N23" s="33">
        <f>VLOOKUP(B23,[2]Sheet1!$B$16:$N$67,13,0)+M23</f>
        <v>7910159429.579999</v>
      </c>
      <c r="O23" s="35">
        <f t="shared" si="1"/>
        <v>3.3377633563939774E-2</v>
      </c>
      <c r="P23" s="25"/>
    </row>
    <row r="24" spans="1:17" x14ac:dyDescent="0.25">
      <c r="A24" s="34">
        <f t="shared" si="2"/>
        <v>9</v>
      </c>
      <c r="B24" s="12" t="s">
        <v>17</v>
      </c>
      <c r="C24" s="13" t="s">
        <v>18</v>
      </c>
      <c r="D24" s="14" t="s">
        <v>14</v>
      </c>
      <c r="E24" s="15"/>
      <c r="F24" s="15" t="s">
        <v>14</v>
      </c>
      <c r="G24" s="16">
        <f>VLOOKUP(B24,[1]Brokers!$B$9:$H$69,7,0)</f>
        <v>4249825</v>
      </c>
      <c r="H24" s="16">
        <f>VLOOKUP(B24,[1]Brokers!$B$9:$W$69,22,0)</f>
        <v>0</v>
      </c>
      <c r="I24" s="16">
        <f>VLOOKUP(B24,[1]Brokers!$B$9:$R$69,17,0)</f>
        <v>0</v>
      </c>
      <c r="J24" s="16">
        <f>VLOOKUP(B24,[1]Brokers!$B$9:$M$69,12,0)</f>
        <v>0</v>
      </c>
      <c r="K24" s="16">
        <v>0</v>
      </c>
      <c r="L24" s="16">
        <v>0</v>
      </c>
      <c r="M24" s="27">
        <f t="shared" si="0"/>
        <v>4249825</v>
      </c>
      <c r="N24" s="33">
        <f>VLOOKUP(B24,[2]Sheet1!$B$16:$N$67,13,0)+M24</f>
        <v>8068097758.4400005</v>
      </c>
      <c r="O24" s="35">
        <f t="shared" si="1"/>
        <v>3.4044068635611907E-2</v>
      </c>
      <c r="P24" s="25"/>
    </row>
    <row r="25" spans="1:17" s="26" customFormat="1" x14ac:dyDescent="0.25">
      <c r="A25" s="34">
        <f t="shared" si="2"/>
        <v>10</v>
      </c>
      <c r="B25" s="12" t="s">
        <v>27</v>
      </c>
      <c r="C25" s="13" t="s">
        <v>28</v>
      </c>
      <c r="D25" s="14" t="s">
        <v>14</v>
      </c>
      <c r="E25" s="15" t="s">
        <v>14</v>
      </c>
      <c r="F25" s="15" t="s">
        <v>14</v>
      </c>
      <c r="G25" s="16">
        <f>VLOOKUP(B25,[1]Brokers!$B$9:$H$69,7,0)</f>
        <v>263785833.89999998</v>
      </c>
      <c r="H25" s="16">
        <f>VLOOKUP(B25,[1]Brokers!$B$9:$W$69,22,0)</f>
        <v>247456000</v>
      </c>
      <c r="I25" s="16">
        <f>VLOOKUP(B25,[1]Brokers!$B$9:$R$69,17,0)</f>
        <v>0</v>
      </c>
      <c r="J25" s="16">
        <f>VLOOKUP(B25,[1]Brokers!$B$9:$M$69,12,0)</f>
        <v>0</v>
      </c>
      <c r="K25" s="16">
        <v>0</v>
      </c>
      <c r="L25" s="16">
        <v>0</v>
      </c>
      <c r="M25" s="27">
        <f t="shared" si="0"/>
        <v>511241833.89999998</v>
      </c>
      <c r="N25" s="33">
        <f>VLOOKUP(B25,[2]Sheet1!$B$16:$N$67,13,0)+M25</f>
        <v>3990112945.1500001</v>
      </c>
      <c r="O25" s="35">
        <f t="shared" si="1"/>
        <v>1.6836642667898874E-2</v>
      </c>
      <c r="P25" s="25"/>
      <c r="Q25" s="10"/>
    </row>
    <row r="26" spans="1:17" x14ac:dyDescent="0.25">
      <c r="A26" s="34">
        <f t="shared" si="2"/>
        <v>11</v>
      </c>
      <c r="B26" s="12" t="s">
        <v>79</v>
      </c>
      <c r="C26" s="13" t="s">
        <v>131</v>
      </c>
      <c r="D26" s="14" t="s">
        <v>14</v>
      </c>
      <c r="E26" s="15"/>
      <c r="F26" s="15"/>
      <c r="G26" s="16">
        <f>VLOOKUP(B26,[1]Brokers!$B$9:$H$69,7,0)</f>
        <v>64230651.560000002</v>
      </c>
      <c r="H26" s="16">
        <f>VLOOKUP(B26,[1]Brokers!$B$9:$W$69,22,0)</f>
        <v>0</v>
      </c>
      <c r="I26" s="16">
        <f>VLOOKUP(B26,[1]Brokers!$B$9:$R$69,17,0)</f>
        <v>0</v>
      </c>
      <c r="J26" s="16">
        <f>VLOOKUP(B26,[1]Brokers!$B$9:$M$69,12,0)</f>
        <v>0</v>
      </c>
      <c r="K26" s="16">
        <v>0</v>
      </c>
      <c r="L26" s="16">
        <v>0</v>
      </c>
      <c r="M26" s="27">
        <f t="shared" si="0"/>
        <v>64230651.560000002</v>
      </c>
      <c r="N26" s="33">
        <f>VLOOKUP(B26,[2]Sheet1!$B$16:$N$67,13,0)+M26</f>
        <v>3636535807.4200001</v>
      </c>
      <c r="O26" s="35">
        <f t="shared" si="1"/>
        <v>1.5344691937347641E-2</v>
      </c>
      <c r="P26" s="25"/>
    </row>
    <row r="27" spans="1:17" x14ac:dyDescent="0.25">
      <c r="A27" s="34">
        <f t="shared" si="2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VLOOKUP(B27,[1]Brokers!$B$9:$H$69,7,0)</f>
        <v>28156491.080000002</v>
      </c>
      <c r="H27" s="16">
        <f>VLOOKUP(B27,[1]Brokers!$B$9:$W$69,22,0)</f>
        <v>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v>0</v>
      </c>
      <c r="M27" s="27">
        <f t="shared" si="0"/>
        <v>28156491.080000002</v>
      </c>
      <c r="N27" s="33">
        <f>VLOOKUP(B27,[2]Sheet1!$B$16:$N$67,13,0)+M27</f>
        <v>3022507766.6300001</v>
      </c>
      <c r="O27" s="35">
        <f t="shared" si="1"/>
        <v>1.2753745051140485E-2</v>
      </c>
      <c r="P27" s="25"/>
    </row>
    <row r="28" spans="1:17" x14ac:dyDescent="0.25">
      <c r="A28" s="34">
        <f t="shared" si="2"/>
        <v>13</v>
      </c>
      <c r="B28" s="12" t="s">
        <v>15</v>
      </c>
      <c r="C28" s="13" t="s">
        <v>16</v>
      </c>
      <c r="D28" s="14" t="s">
        <v>14</v>
      </c>
      <c r="E28" s="15"/>
      <c r="F28" s="15" t="s">
        <v>14</v>
      </c>
      <c r="G28" s="16">
        <f>VLOOKUP(B28,[1]Brokers!$B$9:$H$69,7,0)</f>
        <v>82681618.760000005</v>
      </c>
      <c r="H28" s="16">
        <f>VLOOKUP(B28,[1]Brokers!$B$9:$W$69,22,0)</f>
        <v>262059200</v>
      </c>
      <c r="I28" s="16">
        <f>VLOOKUP(B28,[1]Brokers!$B$9:$R$69,17,0)</f>
        <v>0</v>
      </c>
      <c r="J28" s="16">
        <f>VLOOKUP(B28,[1]Brokers!$B$9:$M$69,12,0)</f>
        <v>0</v>
      </c>
      <c r="K28" s="16">
        <v>0</v>
      </c>
      <c r="L28" s="16">
        <v>0</v>
      </c>
      <c r="M28" s="27">
        <f t="shared" si="0"/>
        <v>344740818.75999999</v>
      </c>
      <c r="N28" s="33">
        <f>VLOOKUP(B28,[2]Sheet1!$B$16:$N$67,13,0)+M28</f>
        <v>2856946724.46</v>
      </c>
      <c r="O28" s="35">
        <f t="shared" si="1"/>
        <v>1.2055145250819183E-2</v>
      </c>
      <c r="P28" s="25"/>
    </row>
    <row r="29" spans="1:17" x14ac:dyDescent="0.25">
      <c r="A29" s="34">
        <f t="shared" si="2"/>
        <v>14</v>
      </c>
      <c r="B29" s="12" t="s">
        <v>43</v>
      </c>
      <c r="C29" s="13" t="s">
        <v>44</v>
      </c>
      <c r="D29" s="14" t="s">
        <v>14</v>
      </c>
      <c r="E29" s="15" t="s">
        <v>14</v>
      </c>
      <c r="F29" s="15"/>
      <c r="G29" s="16">
        <f>VLOOKUP(B29,[1]Brokers!$B$9:$H$69,7,0)</f>
        <v>46174182</v>
      </c>
      <c r="H29" s="16">
        <f>VLOOKUP(B29,[1]Brokers!$B$9:$W$69,22,0)</f>
        <v>0</v>
      </c>
      <c r="I29" s="16">
        <f>VLOOKUP(B29,[1]Brokers!$B$9:$R$69,17,0)</f>
        <v>0</v>
      </c>
      <c r="J29" s="16">
        <f>VLOOKUP(B29,[1]Brokers!$B$9:$M$69,12,0)</f>
        <v>0</v>
      </c>
      <c r="K29" s="16">
        <v>0</v>
      </c>
      <c r="L29" s="16">
        <v>0</v>
      </c>
      <c r="M29" s="27">
        <f t="shared" si="0"/>
        <v>46174182</v>
      </c>
      <c r="N29" s="33">
        <f>VLOOKUP(B29,[2]Sheet1!$B$16:$N$67,13,0)+M29</f>
        <v>2613132200.9100003</v>
      </c>
      <c r="O29" s="35">
        <f t="shared" si="1"/>
        <v>1.1026347804058928E-2</v>
      </c>
      <c r="P29" s="25"/>
    </row>
    <row r="30" spans="1:17" x14ac:dyDescent="0.25">
      <c r="A30" s="34">
        <f t="shared" si="2"/>
        <v>15</v>
      </c>
      <c r="B30" s="12" t="s">
        <v>80</v>
      </c>
      <c r="C30" s="13" t="s">
        <v>81</v>
      </c>
      <c r="D30" s="14" t="s">
        <v>14</v>
      </c>
      <c r="E30" s="15"/>
      <c r="F30" s="15"/>
      <c r="G30" s="16">
        <f>VLOOKUP(B30,[1]Brokers!$B$9:$H$69,7,0)</f>
        <v>6587435</v>
      </c>
      <c r="H30" s="16">
        <f>VLOOKUP(B30,[1]Brokers!$B$9:$W$69,22,0)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v>0</v>
      </c>
      <c r="M30" s="27">
        <f t="shared" si="0"/>
        <v>6587435</v>
      </c>
      <c r="N30" s="33">
        <f>VLOOKUP(B30,[2]Sheet1!$B$16:$N$67,13,0)+M30</f>
        <v>620165176.80999994</v>
      </c>
      <c r="O30" s="35">
        <f t="shared" si="1"/>
        <v>2.6168430870399254E-3</v>
      </c>
      <c r="P30" s="25"/>
    </row>
    <row r="31" spans="1:17" x14ac:dyDescent="0.25">
      <c r="A31" s="34">
        <f t="shared" si="2"/>
        <v>16</v>
      </c>
      <c r="B31" s="12" t="s">
        <v>59</v>
      </c>
      <c r="C31" s="13" t="s">
        <v>60</v>
      </c>
      <c r="D31" s="14" t="s">
        <v>14</v>
      </c>
      <c r="E31" s="15"/>
      <c r="F31" s="15"/>
      <c r="G31" s="16">
        <f>VLOOKUP(B31,[1]Brokers!$B$9:$H$69,7,0)</f>
        <v>40267302.810000002</v>
      </c>
      <c r="H31" s="16">
        <f>VLOOKUP(B31,[1]Brokers!$B$9:$W$69,22,0)</f>
        <v>0</v>
      </c>
      <c r="I31" s="16">
        <f>VLOOKUP(B31,[1]Brokers!$B$9:$R$69,17,0)</f>
        <v>0</v>
      </c>
      <c r="J31" s="16">
        <f>VLOOKUP(B31,[1]Brokers!$B$9:$M$69,12,0)</f>
        <v>0</v>
      </c>
      <c r="K31" s="16">
        <v>0</v>
      </c>
      <c r="L31" s="16">
        <v>0</v>
      </c>
      <c r="M31" s="27">
        <f t="shared" si="0"/>
        <v>40267302.810000002</v>
      </c>
      <c r="N31" s="33">
        <f>VLOOKUP(B31,[2]Sheet1!$B$16:$N$67,13,0)+M31</f>
        <v>600089681.6500001</v>
      </c>
      <c r="O31" s="35">
        <f t="shared" si="1"/>
        <v>2.5321327184272035E-3</v>
      </c>
      <c r="P31" s="25"/>
    </row>
    <row r="32" spans="1:17" x14ac:dyDescent="0.25">
      <c r="A32" s="34">
        <f t="shared" si="2"/>
        <v>17</v>
      </c>
      <c r="B32" s="12" t="s">
        <v>94</v>
      </c>
      <c r="C32" s="13" t="s">
        <v>95</v>
      </c>
      <c r="D32" s="14" t="s">
        <v>14</v>
      </c>
      <c r="E32" s="15" t="s">
        <v>14</v>
      </c>
      <c r="F32" s="15" t="s">
        <v>14</v>
      </c>
      <c r="G32" s="16">
        <f>VLOOKUP(B32,[1]Brokers!$B$9:$H$69,7,0)</f>
        <v>13736139.42</v>
      </c>
      <c r="H32" s="16">
        <f>VLOOKUP(B32,[1]Brokers!$B$9:$W$69,22,0)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v>0</v>
      </c>
      <c r="M32" s="27">
        <f t="shared" si="0"/>
        <v>13736139.42</v>
      </c>
      <c r="N32" s="33">
        <f>VLOOKUP(B32,[2]Sheet1!$B$16:$N$67,13,0)+M32</f>
        <v>546090441.99000001</v>
      </c>
      <c r="O32" s="35">
        <f t="shared" si="1"/>
        <v>2.3042780398776276E-3</v>
      </c>
      <c r="P32" s="25"/>
    </row>
    <row r="33" spans="1:17" x14ac:dyDescent="0.25">
      <c r="A33" s="34">
        <f t="shared" si="2"/>
        <v>18</v>
      </c>
      <c r="B33" s="12" t="s">
        <v>106</v>
      </c>
      <c r="C33" s="13" t="s">
        <v>107</v>
      </c>
      <c r="D33" s="14" t="s">
        <v>14</v>
      </c>
      <c r="E33" s="15"/>
      <c r="F33" s="15"/>
      <c r="G33" s="16">
        <f>VLOOKUP(B33,[1]Brokers!$B$9:$H$69,7,0)</f>
        <v>22660820</v>
      </c>
      <c r="H33" s="16">
        <f>VLOOKUP(B33,[1]Brokers!$B$9:$W$69,22,0)</f>
        <v>0</v>
      </c>
      <c r="I33" s="16">
        <f>VLOOKUP(B33,[1]Brokers!$B$9:$R$69,17,0)</f>
        <v>0</v>
      </c>
      <c r="J33" s="16">
        <f>VLOOKUP(B33,[1]Brokers!$B$9:$M$69,12,0)</f>
        <v>0</v>
      </c>
      <c r="K33" s="16">
        <v>0</v>
      </c>
      <c r="L33" s="16">
        <v>0</v>
      </c>
      <c r="M33" s="27">
        <f t="shared" si="0"/>
        <v>22660820</v>
      </c>
      <c r="N33" s="33">
        <f>VLOOKUP(B33,[2]Sheet1!$B$16:$N$67,13,0)+M33</f>
        <v>503229555.05000001</v>
      </c>
      <c r="O33" s="35">
        <f t="shared" si="1"/>
        <v>2.1234226486248203E-3</v>
      </c>
      <c r="P33" s="25"/>
    </row>
    <row r="34" spans="1:17" x14ac:dyDescent="0.25">
      <c r="A34" s="34">
        <f t="shared" si="2"/>
        <v>19</v>
      </c>
      <c r="B34" s="12" t="s">
        <v>47</v>
      </c>
      <c r="C34" s="13" t="s">
        <v>48</v>
      </c>
      <c r="D34" s="14" t="s">
        <v>14</v>
      </c>
      <c r="E34" s="15"/>
      <c r="F34" s="15"/>
      <c r="G34" s="16">
        <f>VLOOKUP(B34,[1]Brokers!$B$9:$H$69,7,0)</f>
        <v>7396633.9000000004</v>
      </c>
      <c r="H34" s="16">
        <f>VLOOKUP(B34,[1]Brokers!$B$9:$W$69,22,0)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v>0</v>
      </c>
      <c r="M34" s="27">
        <f t="shared" si="0"/>
        <v>7396633.9000000004</v>
      </c>
      <c r="N34" s="33">
        <f>VLOOKUP(B34,[2]Sheet1!$B$16:$N$67,13,0)+M34</f>
        <v>497158152.52999997</v>
      </c>
      <c r="O34" s="35">
        <f t="shared" si="1"/>
        <v>2.0978038162440295E-3</v>
      </c>
      <c r="P34" s="25"/>
    </row>
    <row r="35" spans="1:17" x14ac:dyDescent="0.25">
      <c r="A35" s="34">
        <f t="shared" si="2"/>
        <v>20</v>
      </c>
      <c r="B35" s="12" t="s">
        <v>35</v>
      </c>
      <c r="C35" s="13" t="s">
        <v>36</v>
      </c>
      <c r="D35" s="14" t="s">
        <v>14</v>
      </c>
      <c r="E35" s="15" t="s">
        <v>14</v>
      </c>
      <c r="F35" s="15"/>
      <c r="G35" s="16">
        <f>VLOOKUP(B35,[1]Brokers!$B$9:$H$69,7,0)</f>
        <v>11190186.57</v>
      </c>
      <c r="H35" s="16">
        <f>VLOOKUP(B35,[1]Brokers!$B$9:$W$69,22,0)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v>0</v>
      </c>
      <c r="M35" s="27">
        <f t="shared" si="0"/>
        <v>11190186.57</v>
      </c>
      <c r="N35" s="33">
        <f>VLOOKUP(B35,[2]Sheet1!$B$16:$N$67,13,0)+M35</f>
        <v>452086228.27999997</v>
      </c>
      <c r="O35" s="35">
        <f t="shared" si="1"/>
        <v>1.9076187529680003E-3</v>
      </c>
      <c r="P35" s="25"/>
    </row>
    <row r="36" spans="1:17" x14ac:dyDescent="0.25">
      <c r="A36" s="34">
        <f t="shared" si="2"/>
        <v>21</v>
      </c>
      <c r="B36" s="12" t="s">
        <v>132</v>
      </c>
      <c r="C36" s="13" t="s">
        <v>134</v>
      </c>
      <c r="D36" s="14" t="s">
        <v>14</v>
      </c>
      <c r="E36" s="15"/>
      <c r="F36" s="15"/>
      <c r="G36" s="16">
        <f>VLOOKUP(B36,[1]Brokers!$B$9:$H$69,7,0)</f>
        <v>10362705</v>
      </c>
      <c r="H36" s="16">
        <f>VLOOKUP(B36,[1]Brokers!$B$9:$W$69,22,0)</f>
        <v>117678080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 t="shared" si="0"/>
        <v>128040785</v>
      </c>
      <c r="N36" s="33">
        <f>VLOOKUP(B36,[2]Sheet1!$B$16:$N$67,13,0)+M36</f>
        <v>427589949.79000002</v>
      </c>
      <c r="O36" s="35">
        <f t="shared" si="1"/>
        <v>1.8042544890238474E-3</v>
      </c>
      <c r="P36" s="25"/>
    </row>
    <row r="37" spans="1:17" x14ac:dyDescent="0.25">
      <c r="A37" s="34">
        <f t="shared" si="2"/>
        <v>22</v>
      </c>
      <c r="B37" s="12" t="s">
        <v>69</v>
      </c>
      <c r="C37" s="13" t="s">
        <v>70</v>
      </c>
      <c r="D37" s="14" t="s">
        <v>14</v>
      </c>
      <c r="E37" s="15"/>
      <c r="F37" s="15"/>
      <c r="G37" s="16">
        <f>VLOOKUP(B37,[1]Brokers!$B$9:$H$69,7,0)</f>
        <v>8255535.7999999998</v>
      </c>
      <c r="H37" s="16">
        <f>VLOOKUP(B37,[1]Brokers!$B$9:$W$69,22,0)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v>0</v>
      </c>
      <c r="M37" s="27">
        <f t="shared" si="0"/>
        <v>8255535.7999999998</v>
      </c>
      <c r="N37" s="33">
        <f>VLOOKUP(B37,[2]Sheet1!$B$16:$N$67,13,0)+M37</f>
        <v>411871992.67000002</v>
      </c>
      <c r="O37" s="35">
        <f t="shared" si="1"/>
        <v>1.73793114651785E-3</v>
      </c>
      <c r="P37" s="25"/>
    </row>
    <row r="38" spans="1:17" x14ac:dyDescent="0.25">
      <c r="A38" s="34">
        <f t="shared" si="2"/>
        <v>23</v>
      </c>
      <c r="B38" s="12" t="s">
        <v>33</v>
      </c>
      <c r="C38" s="13" t="s">
        <v>34</v>
      </c>
      <c r="D38" s="14" t="s">
        <v>14</v>
      </c>
      <c r="E38" s="15"/>
      <c r="F38" s="15"/>
      <c r="G38" s="16">
        <f>VLOOKUP(B38,[1]Brokers!$B$9:$H$69,7,0)</f>
        <v>62388125</v>
      </c>
      <c r="H38" s="16">
        <f>VLOOKUP(B38,[1]Brokers!$B$9:$W$69,22,0)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v>0</v>
      </c>
      <c r="M38" s="27">
        <f t="shared" si="0"/>
        <v>62388125</v>
      </c>
      <c r="N38" s="33">
        <f>VLOOKUP(B38,[2]Sheet1!$B$16:$N$67,13,0)+M38</f>
        <v>409531930.65999997</v>
      </c>
      <c r="O38" s="35">
        <f t="shared" si="1"/>
        <v>1.7280570430965457E-3</v>
      </c>
      <c r="P38" s="25"/>
    </row>
    <row r="39" spans="1:17" x14ac:dyDescent="0.25">
      <c r="A39" s="34">
        <f t="shared" si="2"/>
        <v>24</v>
      </c>
      <c r="B39" s="12" t="s">
        <v>45</v>
      </c>
      <c r="C39" s="13" t="s">
        <v>46</v>
      </c>
      <c r="D39" s="14" t="s">
        <v>14</v>
      </c>
      <c r="E39" s="15"/>
      <c r="F39" s="15"/>
      <c r="G39" s="16">
        <f>VLOOKUP(B39,[1]Brokers!$B$9:$H$69,7,0)</f>
        <v>1712634.6600000001</v>
      </c>
      <c r="H39" s="16">
        <f>VLOOKUP(B39,[1]Brokers!$B$9:$W$69,22,0)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v>0</v>
      </c>
      <c r="M39" s="27">
        <f t="shared" si="0"/>
        <v>1712634.6600000001</v>
      </c>
      <c r="N39" s="33">
        <f>VLOOKUP(B39,[2]Sheet1!$B$16:$N$67,13,0)+M39</f>
        <v>405783870.07000005</v>
      </c>
      <c r="O39" s="35">
        <f t="shared" si="1"/>
        <v>1.7122417622463717E-3</v>
      </c>
      <c r="P39" s="25"/>
      <c r="Q39" s="1"/>
    </row>
    <row r="40" spans="1:17" x14ac:dyDescent="0.25">
      <c r="A40" s="34">
        <f t="shared" si="2"/>
        <v>25</v>
      </c>
      <c r="B40" s="12" t="s">
        <v>77</v>
      </c>
      <c r="C40" s="13" t="s">
        <v>78</v>
      </c>
      <c r="D40" s="14" t="s">
        <v>14</v>
      </c>
      <c r="E40" s="15"/>
      <c r="F40" s="15"/>
      <c r="G40" s="16">
        <f>VLOOKUP(B40,[1]Brokers!$B$9:$H$69,7,0)</f>
        <v>2645065</v>
      </c>
      <c r="H40" s="16">
        <f>VLOOKUP(B40,[1]Brokers!$B$9:$W$69,22,0)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v>0</v>
      </c>
      <c r="M40" s="27">
        <f t="shared" si="0"/>
        <v>2645065</v>
      </c>
      <c r="N40" s="33">
        <f>VLOOKUP(B40,[2]Sheet1!$B$16:$N$67,13,0)+M40</f>
        <v>377512832.84999996</v>
      </c>
      <c r="O40" s="35">
        <f t="shared" si="1"/>
        <v>1.5929495622341945E-3</v>
      </c>
      <c r="P40" s="25"/>
    </row>
    <row r="41" spans="1:17" x14ac:dyDescent="0.25">
      <c r="A41" s="34">
        <f t="shared" si="2"/>
        <v>26</v>
      </c>
      <c r="B41" s="12" t="s">
        <v>51</v>
      </c>
      <c r="C41" s="13" t="s">
        <v>52</v>
      </c>
      <c r="D41" s="14" t="s">
        <v>14</v>
      </c>
      <c r="E41" s="15"/>
      <c r="F41" s="15"/>
      <c r="G41" s="16">
        <f>VLOOKUP(B41,[1]Brokers!$B$9:$H$69,7,0)</f>
        <v>67836629.560000002</v>
      </c>
      <c r="H41" s="16">
        <f>VLOOKUP(B41,[1]Brokers!$B$9:$W$69,22,0)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 t="shared" si="0"/>
        <v>67836629.560000002</v>
      </c>
      <c r="N41" s="33">
        <f>VLOOKUP(B41,[2]Sheet1!$B$16:$N$67,13,0)+M41</f>
        <v>354520399.83999997</v>
      </c>
      <c r="O41" s="35">
        <f t="shared" si="1"/>
        <v>1.4959309103873808E-3</v>
      </c>
      <c r="P41" s="25"/>
    </row>
    <row r="42" spans="1:17" x14ac:dyDescent="0.25">
      <c r="A42" s="34">
        <f t="shared" si="2"/>
        <v>27</v>
      </c>
      <c r="B42" s="12" t="s">
        <v>55</v>
      </c>
      <c r="C42" s="13" t="s">
        <v>56</v>
      </c>
      <c r="D42" s="14" t="s">
        <v>14</v>
      </c>
      <c r="E42" s="15"/>
      <c r="F42" s="15"/>
      <c r="G42" s="16">
        <f>VLOOKUP(B42,[1]Brokers!$B$9:$H$69,7,0)</f>
        <v>15806754.52</v>
      </c>
      <c r="H42" s="16">
        <f>VLOOKUP(B42,[1]Brokers!$B$9:$W$69,22,0)</f>
        <v>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v>0</v>
      </c>
      <c r="M42" s="27">
        <f t="shared" si="0"/>
        <v>15806754.52</v>
      </c>
      <c r="N42" s="33">
        <f>VLOOKUP(B42,[2]Sheet1!$B$16:$N$67,13,0)+M42</f>
        <v>346462478.13</v>
      </c>
      <c r="O42" s="35">
        <f t="shared" si="1"/>
        <v>1.46192978050907E-3</v>
      </c>
      <c r="P42" s="25"/>
    </row>
    <row r="43" spans="1:17" x14ac:dyDescent="0.25">
      <c r="A43" s="34">
        <f t="shared" si="2"/>
        <v>28</v>
      </c>
      <c r="B43" s="12" t="s">
        <v>118</v>
      </c>
      <c r="C43" s="13" t="s">
        <v>119</v>
      </c>
      <c r="D43" s="14" t="s">
        <v>14</v>
      </c>
      <c r="E43" s="15"/>
      <c r="F43" s="15"/>
      <c r="G43" s="16">
        <f>VLOOKUP(B43,[1]Brokers!$B$9:$H$69,7,0)</f>
        <v>11463242.550000001</v>
      </c>
      <c r="H43" s="16">
        <f>VLOOKUP(B43,[1]Brokers!$B$9:$W$69,22,0)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v>0</v>
      </c>
      <c r="M43" s="27">
        <f t="shared" si="0"/>
        <v>11463242.550000001</v>
      </c>
      <c r="N43" s="33">
        <f>VLOOKUP(B43,[2]Sheet1!$B$16:$N$67,13,0)+M43</f>
        <v>234603243.09</v>
      </c>
      <c r="O43" s="35">
        <f t="shared" si="1"/>
        <v>9.899296152600654E-4</v>
      </c>
      <c r="P43" s="25"/>
    </row>
    <row r="44" spans="1:17" x14ac:dyDescent="0.25">
      <c r="A44" s="34">
        <f t="shared" si="2"/>
        <v>29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VLOOKUP(B44,[1]Brokers!$B$9:$H$69,7,0)</f>
        <v>0</v>
      </c>
      <c r="H44" s="16">
        <f>VLOOKUP(B44,[1]Brokers!$B$9:$W$69,22,0)</f>
        <v>0</v>
      </c>
      <c r="I44" s="16">
        <f>VLOOKUP(B44,[1]Brokers!$B$9:$R$69,17,0)</f>
        <v>0</v>
      </c>
      <c r="J44" s="16">
        <f>VLOOKUP(B44,[1]Brokers!$B$9:$M$69,12,0)</f>
        <v>0</v>
      </c>
      <c r="K44" s="16">
        <v>0</v>
      </c>
      <c r="L44" s="16">
        <v>0</v>
      </c>
      <c r="M44" s="27">
        <f t="shared" si="0"/>
        <v>0</v>
      </c>
      <c r="N44" s="33">
        <f>VLOOKUP(B44,[2]Sheet1!$B$16:$N$67,13,0)+M44</f>
        <v>202493948.75999999</v>
      </c>
      <c r="O44" s="35">
        <f t="shared" si="1"/>
        <v>8.5444154201900113E-4</v>
      </c>
      <c r="P44" s="25"/>
    </row>
    <row r="45" spans="1:17" x14ac:dyDescent="0.25">
      <c r="A45" s="34">
        <f t="shared" si="2"/>
        <v>30</v>
      </c>
      <c r="B45" s="12" t="s">
        <v>53</v>
      </c>
      <c r="C45" s="13" t="s">
        <v>54</v>
      </c>
      <c r="D45" s="14" t="s">
        <v>14</v>
      </c>
      <c r="E45" s="15"/>
      <c r="F45" s="15"/>
      <c r="G45" s="16">
        <f>VLOOKUP(B45,[1]Brokers!$B$9:$H$69,7,0)</f>
        <v>20826414.789999999</v>
      </c>
      <c r="H45" s="16">
        <f>VLOOKUP(B45,[1]Brokers!$B$9:$W$69,22,0)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v>0</v>
      </c>
      <c r="M45" s="27">
        <f t="shared" si="0"/>
        <v>20826414.789999999</v>
      </c>
      <c r="N45" s="33">
        <f>VLOOKUP(B45,[2]Sheet1!$B$16:$N$67,13,0)+M45</f>
        <v>190152090.75999999</v>
      </c>
      <c r="O45" s="35">
        <f t="shared" si="1"/>
        <v>8.0236395527887505E-4</v>
      </c>
      <c r="P45" s="25"/>
    </row>
    <row r="46" spans="1:17" x14ac:dyDescent="0.25">
      <c r="A46" s="34">
        <f t="shared" si="2"/>
        <v>31</v>
      </c>
      <c r="B46" s="12" t="s">
        <v>84</v>
      </c>
      <c r="C46" s="13" t="s">
        <v>85</v>
      </c>
      <c r="D46" s="14" t="s">
        <v>14</v>
      </c>
      <c r="E46" s="15" t="s">
        <v>14</v>
      </c>
      <c r="F46" s="15"/>
      <c r="G46" s="16">
        <f>VLOOKUP(B46,[1]Brokers!$B$9:$H$69,7,0)</f>
        <v>2100000</v>
      </c>
      <c r="H46" s="16">
        <f>VLOOKUP(B46,[1]Brokers!$B$9:$W$69,22,0)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v>0</v>
      </c>
      <c r="M46" s="27">
        <f t="shared" si="0"/>
        <v>2100000</v>
      </c>
      <c r="N46" s="33">
        <f>VLOOKUP(B46,[2]Sheet1!$B$16:$N$67,13,0)+M46</f>
        <v>101673854.5</v>
      </c>
      <c r="O46" s="35">
        <f t="shared" si="1"/>
        <v>4.2902203030748763E-4</v>
      </c>
      <c r="P46" s="25"/>
    </row>
    <row r="47" spans="1:17" x14ac:dyDescent="0.25">
      <c r="A47" s="34">
        <f t="shared" si="2"/>
        <v>32</v>
      </c>
      <c r="B47" s="12" t="s">
        <v>73</v>
      </c>
      <c r="C47" s="13" t="s">
        <v>74</v>
      </c>
      <c r="D47" s="14" t="s">
        <v>14</v>
      </c>
      <c r="E47" s="15"/>
      <c r="F47" s="15"/>
      <c r="G47" s="16">
        <f>VLOOKUP(B47,[1]Brokers!$B$9:$H$69,7,0)</f>
        <v>831864</v>
      </c>
      <c r="H47" s="16">
        <f>VLOOKUP(B47,[1]Brokers!$B$9:$W$69,22,0)</f>
        <v>0</v>
      </c>
      <c r="I47" s="16">
        <f>VLOOKUP(B47,[1]Brokers!$B$9:$R$69,17,0)</f>
        <v>0</v>
      </c>
      <c r="J47" s="16">
        <f>VLOOKUP(B47,[1]Brokers!$B$9:$M$69,12,0)</f>
        <v>0</v>
      </c>
      <c r="K47" s="16">
        <v>0</v>
      </c>
      <c r="L47" s="16">
        <v>0</v>
      </c>
      <c r="M47" s="27">
        <f t="shared" si="0"/>
        <v>831864</v>
      </c>
      <c r="N47" s="33">
        <f>VLOOKUP(B47,[2]Sheet1!$B$16:$N$67,13,0)+M47</f>
        <v>90910262.269999996</v>
      </c>
      <c r="O47" s="35">
        <f t="shared" si="1"/>
        <v>3.836040788132173E-4</v>
      </c>
      <c r="P47" s="25"/>
    </row>
    <row r="48" spans="1:17" x14ac:dyDescent="0.25">
      <c r="A48" s="34">
        <f t="shared" si="2"/>
        <v>33</v>
      </c>
      <c r="B48" s="12" t="s">
        <v>96</v>
      </c>
      <c r="C48" s="13" t="s">
        <v>97</v>
      </c>
      <c r="D48" s="14" t="s">
        <v>14</v>
      </c>
      <c r="E48" s="15"/>
      <c r="F48" s="15"/>
      <c r="G48" s="16">
        <f>VLOOKUP(B48,[1]Brokers!$B$9:$H$69,7,0)</f>
        <v>194670</v>
      </c>
      <c r="H48" s="16">
        <f>VLOOKUP(B48,[1]Brokers!$B$9:$W$69,22,0)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v>0</v>
      </c>
      <c r="M48" s="27">
        <f t="shared" ref="M48:M67" si="3">L48+I48+J48+H48+G48</f>
        <v>194670</v>
      </c>
      <c r="N48" s="33">
        <f>VLOOKUP(B48,[2]Sheet1!$B$16:$N$67,13,0)+M48</f>
        <v>77053026.879999995</v>
      </c>
      <c r="O48" s="35">
        <f t="shared" ref="O48:O67" si="4">N48/$N$68</f>
        <v>3.2513222003789595E-4</v>
      </c>
      <c r="P48" s="25"/>
    </row>
    <row r="49" spans="1:17" x14ac:dyDescent="0.25">
      <c r="A49" s="34">
        <f t="shared" si="2"/>
        <v>34</v>
      </c>
      <c r="B49" s="12" t="s">
        <v>37</v>
      </c>
      <c r="C49" s="13" t="s">
        <v>38</v>
      </c>
      <c r="D49" s="14" t="s">
        <v>14</v>
      </c>
      <c r="E49" s="15" t="s">
        <v>14</v>
      </c>
      <c r="F49" s="15" t="s">
        <v>14</v>
      </c>
      <c r="G49" s="16">
        <f>VLOOKUP(B49,[1]Brokers!$B$9:$H$69,7,0)</f>
        <v>0</v>
      </c>
      <c r="H49" s="16">
        <f>VLOOKUP(B49,[1]Brokers!$B$9:$W$69,22,0)</f>
        <v>0</v>
      </c>
      <c r="I49" s="16">
        <f>VLOOKUP(B49,[1]Brokers!$B$9:$R$69,17,0)</f>
        <v>0</v>
      </c>
      <c r="J49" s="16">
        <f>VLOOKUP(B49,[1]Brokers!$B$9:$M$69,12,0)</f>
        <v>0</v>
      </c>
      <c r="K49" s="16">
        <v>0</v>
      </c>
      <c r="L49" s="16">
        <v>0</v>
      </c>
      <c r="M49" s="27">
        <f t="shared" si="3"/>
        <v>0</v>
      </c>
      <c r="N49" s="33">
        <f>VLOOKUP(B49,[2]Sheet1!$B$16:$N$67,13,0)+M49</f>
        <v>74365318.900000006</v>
      </c>
      <c r="O49" s="35">
        <f t="shared" si="4"/>
        <v>3.1379119298503415E-4</v>
      </c>
      <c r="P49" s="25"/>
    </row>
    <row r="50" spans="1:17" x14ac:dyDescent="0.25">
      <c r="A50" s="34">
        <f t="shared" si="2"/>
        <v>35</v>
      </c>
      <c r="B50" s="12" t="s">
        <v>65</v>
      </c>
      <c r="C50" s="13" t="s">
        <v>66</v>
      </c>
      <c r="D50" s="14" t="s">
        <v>14</v>
      </c>
      <c r="E50" s="15"/>
      <c r="F50" s="15"/>
      <c r="G50" s="16">
        <f>VLOOKUP(B50,[1]Brokers!$B$9:$H$69,7,0)</f>
        <v>0</v>
      </c>
      <c r="H50" s="16">
        <f>VLOOKUP(B50,[1]Brokers!$B$9:$W$69,22,0)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 t="shared" si="3"/>
        <v>0</v>
      </c>
      <c r="N50" s="33">
        <f>VLOOKUP(B50,[2]Sheet1!$B$16:$N$67,13,0)+M50</f>
        <v>70254555</v>
      </c>
      <c r="O50" s="35">
        <f t="shared" si="4"/>
        <v>2.9644545269451799E-4</v>
      </c>
      <c r="P50" s="25"/>
    </row>
    <row r="51" spans="1:17" x14ac:dyDescent="0.25">
      <c r="A51" s="34">
        <f t="shared" si="2"/>
        <v>36</v>
      </c>
      <c r="B51" s="12" t="s">
        <v>57</v>
      </c>
      <c r="C51" s="13" t="s">
        <v>58</v>
      </c>
      <c r="D51" s="14" t="s">
        <v>14</v>
      </c>
      <c r="E51" s="15" t="s">
        <v>14</v>
      </c>
      <c r="F51" s="15" t="s">
        <v>14</v>
      </c>
      <c r="G51" s="16">
        <f>VLOOKUP(B51,[1]Brokers!$B$9:$H$69,7,0)</f>
        <v>8216418.1699999999</v>
      </c>
      <c r="H51" s="16">
        <f>VLOOKUP(B51,[1]Brokers!$B$9:$W$69,22,0)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 t="shared" si="3"/>
        <v>8216418.1699999999</v>
      </c>
      <c r="N51" s="33">
        <f>VLOOKUP(B51,[2]Sheet1!$B$16:$N$67,13,0)+M51</f>
        <v>69547006.170000002</v>
      </c>
      <c r="O51" s="35">
        <f t="shared" si="4"/>
        <v>2.9345988637482774E-4</v>
      </c>
      <c r="P51" s="25"/>
    </row>
    <row r="52" spans="1:17" x14ac:dyDescent="0.25">
      <c r="A52" s="34">
        <f t="shared" si="2"/>
        <v>37</v>
      </c>
      <c r="B52" s="12" t="s">
        <v>49</v>
      </c>
      <c r="C52" s="13" t="s">
        <v>50</v>
      </c>
      <c r="D52" s="14" t="s">
        <v>14</v>
      </c>
      <c r="E52" s="15"/>
      <c r="F52" s="15"/>
      <c r="G52" s="16">
        <f>VLOOKUP(B52,[1]Brokers!$B$9:$H$69,7,0)</f>
        <v>1066400</v>
      </c>
      <c r="H52" s="16">
        <f>VLOOKUP(B52,[1]Brokers!$B$9:$W$69,22,0)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v>0</v>
      </c>
      <c r="M52" s="27">
        <f t="shared" si="3"/>
        <v>1066400</v>
      </c>
      <c r="N52" s="33">
        <f>VLOOKUP(B52,[2]Sheet1!$B$16:$N$67,13,0)+M52</f>
        <v>64911482.259999998</v>
      </c>
      <c r="O52" s="35">
        <f t="shared" si="4"/>
        <v>2.7389987373256972E-4</v>
      </c>
      <c r="P52" s="25"/>
    </row>
    <row r="53" spans="1:17" x14ac:dyDescent="0.25">
      <c r="A53" s="34">
        <f t="shared" si="2"/>
        <v>38</v>
      </c>
      <c r="B53" s="12" t="s">
        <v>67</v>
      </c>
      <c r="C53" s="13" t="s">
        <v>68</v>
      </c>
      <c r="D53" s="14" t="s">
        <v>14</v>
      </c>
      <c r="E53" s="15"/>
      <c r="F53" s="15"/>
      <c r="G53" s="16">
        <f>VLOOKUP(B53,[1]Brokers!$B$9:$H$69,7,0)</f>
        <v>4808295</v>
      </c>
      <c r="H53" s="16">
        <f>VLOOKUP(B53,[1]Brokers!$B$9:$W$69,22,0)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 t="shared" si="3"/>
        <v>4808295</v>
      </c>
      <c r="N53" s="33">
        <f>VLOOKUP(B53,[2]Sheet1!$B$16:$N$67,13,0)+M53</f>
        <v>64007013.300000004</v>
      </c>
      <c r="O53" s="35">
        <f t="shared" si="4"/>
        <v>2.7008338510353577E-4</v>
      </c>
      <c r="P53" s="25"/>
    </row>
    <row r="54" spans="1:17" x14ac:dyDescent="0.25">
      <c r="A54" s="34">
        <f t="shared" si="2"/>
        <v>39</v>
      </c>
      <c r="B54" s="12" t="s">
        <v>86</v>
      </c>
      <c r="C54" s="13" t="s">
        <v>87</v>
      </c>
      <c r="D54" s="14" t="s">
        <v>14</v>
      </c>
      <c r="E54" s="15"/>
      <c r="F54" s="15"/>
      <c r="G54" s="16">
        <f>VLOOKUP(B54,[1]Brokers!$B$9:$H$69,7,0)</f>
        <v>0</v>
      </c>
      <c r="H54" s="16">
        <f>VLOOKUP(B54,[1]Brokers!$B$9:$W$69,22,0)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 t="shared" si="3"/>
        <v>0</v>
      </c>
      <c r="N54" s="33">
        <f>VLOOKUP(B54,[2]Sheet1!$B$16:$N$67,13,0)+M54</f>
        <v>43456878.060000002</v>
      </c>
      <c r="O54" s="35">
        <f t="shared" si="4"/>
        <v>1.8337022971944193E-4</v>
      </c>
      <c r="P54" s="25"/>
    </row>
    <row r="55" spans="1:17" x14ac:dyDescent="0.25">
      <c r="A55" s="34">
        <f t="shared" si="2"/>
        <v>40</v>
      </c>
      <c r="B55" s="12" t="s">
        <v>88</v>
      </c>
      <c r="C55" s="13" t="s">
        <v>89</v>
      </c>
      <c r="D55" s="14" t="s">
        <v>14</v>
      </c>
      <c r="E55" s="15"/>
      <c r="F55" s="15"/>
      <c r="G55" s="16">
        <f>VLOOKUP(B55,[1]Brokers!$B$9:$H$69,7,0)</f>
        <v>0</v>
      </c>
      <c r="H55" s="16">
        <f>VLOOKUP(B55,[1]Brokers!$B$9:$W$69,22,0)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v>0</v>
      </c>
      <c r="M55" s="27">
        <f t="shared" si="3"/>
        <v>0</v>
      </c>
      <c r="N55" s="33">
        <f>VLOOKUP(B55,[2]Sheet1!$B$16:$N$67,13,0)+M55</f>
        <v>30501540.800000001</v>
      </c>
      <c r="O55" s="35">
        <f t="shared" si="4"/>
        <v>1.2870401172331545E-4</v>
      </c>
      <c r="P55" s="25"/>
    </row>
    <row r="56" spans="1:17" s="18" customFormat="1" x14ac:dyDescent="0.25">
      <c r="A56" s="34">
        <f t="shared" si="2"/>
        <v>41</v>
      </c>
      <c r="B56" s="12" t="s">
        <v>61</v>
      </c>
      <c r="C56" s="13" t="s">
        <v>62</v>
      </c>
      <c r="D56" s="14" t="s">
        <v>14</v>
      </c>
      <c r="E56" s="15" t="s">
        <v>14</v>
      </c>
      <c r="F56" s="15" t="s">
        <v>14</v>
      </c>
      <c r="G56" s="16">
        <f>VLOOKUP(B56,[1]Brokers!$B$9:$H$69,7,0)</f>
        <v>4012266</v>
      </c>
      <c r="H56" s="16">
        <f>VLOOKUP(B56,[1]Brokers!$B$9:$W$69,22,0)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v>0</v>
      </c>
      <c r="M56" s="27">
        <f t="shared" si="3"/>
        <v>4012266</v>
      </c>
      <c r="N56" s="33">
        <f>VLOOKUP(B56,[2]Sheet1!$B$16:$N$67,13,0)+M56</f>
        <v>28286217.199999999</v>
      </c>
      <c r="O56" s="35">
        <f t="shared" si="4"/>
        <v>1.1935625331153917E-4</v>
      </c>
      <c r="P56" s="25"/>
      <c r="Q56" s="17"/>
    </row>
    <row r="57" spans="1:17" x14ac:dyDescent="0.25">
      <c r="A57" s="34">
        <f t="shared" si="2"/>
        <v>42</v>
      </c>
      <c r="B57" s="12" t="s">
        <v>130</v>
      </c>
      <c r="C57" s="13" t="s">
        <v>129</v>
      </c>
      <c r="D57" s="14" t="s">
        <v>14</v>
      </c>
      <c r="E57" s="15"/>
      <c r="F57" s="15"/>
      <c r="G57" s="16">
        <f>VLOOKUP(B57,[1]Brokers!$B$9:$H$69,7,0)</f>
        <v>0</v>
      </c>
      <c r="H57" s="16">
        <f>VLOOKUP(B57,[1]Brokers!$B$9:$W$69,22,0)</f>
        <v>0</v>
      </c>
      <c r="I57" s="16">
        <f>VLOOKUP(B57,[1]Brokers!$B$9:$R$69,17,0)</f>
        <v>0</v>
      </c>
      <c r="J57" s="16">
        <f>VLOOKUP(B57,[1]Brokers!$B$9:$M$69,12,0)</f>
        <v>0</v>
      </c>
      <c r="K57" s="16"/>
      <c r="L57" s="16">
        <v>0</v>
      </c>
      <c r="M57" s="27">
        <f t="shared" si="3"/>
        <v>0</v>
      </c>
      <c r="N57" s="33">
        <f>VLOOKUP(B57,[2]Sheet1!$B$16:$N$67,13,0)+M57</f>
        <v>24407180</v>
      </c>
      <c r="O57" s="35">
        <f t="shared" si="4"/>
        <v>1.0298830480239446E-4</v>
      </c>
      <c r="P57" s="25"/>
    </row>
    <row r="58" spans="1:17" x14ac:dyDescent="0.25">
      <c r="A58" s="34">
        <f t="shared" si="2"/>
        <v>43</v>
      </c>
      <c r="B58" s="12" t="s">
        <v>90</v>
      </c>
      <c r="C58" s="13" t="s">
        <v>91</v>
      </c>
      <c r="D58" s="14" t="s">
        <v>14</v>
      </c>
      <c r="E58" s="15"/>
      <c r="F58" s="15"/>
      <c r="G58" s="16">
        <f>VLOOKUP(B58,[1]Brokers!$B$9:$H$69,7,0)</f>
        <v>1094153</v>
      </c>
      <c r="H58" s="16">
        <f>VLOOKUP(B58,[1]Brokers!$B$9:$W$69,22,0)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si="3"/>
        <v>1094153</v>
      </c>
      <c r="N58" s="33">
        <f>VLOOKUP(B58,[2]Sheet1!$B$16:$N$67,13,0)+M58</f>
        <v>17805104.399999999</v>
      </c>
      <c r="O58" s="35">
        <f t="shared" si="4"/>
        <v>7.5130249335877988E-5</v>
      </c>
      <c r="P58" s="25"/>
    </row>
    <row r="59" spans="1:17" x14ac:dyDescent="0.25">
      <c r="A59" s="34">
        <f t="shared" si="2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VLOOKUP(B59,[1]Brokers!$B$9:$W$69,22,0)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v>0</v>
      </c>
      <c r="M59" s="27">
        <f t="shared" si="3"/>
        <v>0</v>
      </c>
      <c r="N59" s="33">
        <f>VLOOKUP(B59,[2]Sheet1!$B$16:$N$67,13,0)+M59</f>
        <v>13805200</v>
      </c>
      <c r="O59" s="35">
        <f t="shared" si="4"/>
        <v>5.8252290738135909E-5</v>
      </c>
      <c r="P59" s="25"/>
    </row>
    <row r="60" spans="1:17" x14ac:dyDescent="0.25">
      <c r="A60" s="34">
        <f t="shared" si="2"/>
        <v>45</v>
      </c>
      <c r="B60" s="12" t="s">
        <v>139</v>
      </c>
      <c r="C60" s="13" t="s">
        <v>140</v>
      </c>
      <c r="D60" s="14" t="s">
        <v>14</v>
      </c>
      <c r="E60" s="15"/>
      <c r="F60" s="15"/>
      <c r="G60" s="16">
        <f>VLOOKUP(B60,[1]Brokers!$B$9:$H$69,7,0)</f>
        <v>10800026.289999999</v>
      </c>
      <c r="H60" s="16">
        <f>VLOOKUP(B60,[1]Brokers!$B$9:$W$69,22,0)</f>
        <v>0</v>
      </c>
      <c r="I60" s="16">
        <f>VLOOKUP(B60,[1]Brokers!$B$9:$R$69,17,0)</f>
        <v>0</v>
      </c>
      <c r="J60" s="16">
        <f>VLOOKUP(B60,[1]Brokers!$B$9:$M$69,12,0)</f>
        <v>0</v>
      </c>
      <c r="K60" s="16"/>
      <c r="L60" s="16"/>
      <c r="M60" s="27">
        <f t="shared" si="3"/>
        <v>10800026.289999999</v>
      </c>
      <c r="N60" s="33">
        <v>10800026.289999999</v>
      </c>
      <c r="O60" s="35">
        <f t="shared" si="4"/>
        <v>4.5571688307637071E-5</v>
      </c>
      <c r="P60" s="25"/>
    </row>
    <row r="61" spans="1:17" x14ac:dyDescent="0.25">
      <c r="A61" s="34">
        <f t="shared" si="2"/>
        <v>46</v>
      </c>
      <c r="B61" s="12" t="s">
        <v>104</v>
      </c>
      <c r="C61" s="13" t="s">
        <v>105</v>
      </c>
      <c r="D61" s="14" t="s">
        <v>14</v>
      </c>
      <c r="E61" s="14"/>
      <c r="F61" s="15"/>
      <c r="G61" s="16">
        <f>VLOOKUP(B61,[1]Brokers!$B$9:$H$69,7,0)</f>
        <v>0</v>
      </c>
      <c r="H61" s="16">
        <f>VLOOKUP(B61,[1]Brokers!$B$9:$W$69,22,0)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 t="shared" si="3"/>
        <v>0</v>
      </c>
      <c r="N61" s="33">
        <f>VLOOKUP(B61,[2]Sheet1!$B$16:$N$67,13,0)+M61</f>
        <v>8829160</v>
      </c>
      <c r="O61" s="35">
        <f t="shared" si="4"/>
        <v>3.7255439638217488E-5</v>
      </c>
      <c r="P61" s="25"/>
    </row>
    <row r="62" spans="1:17" x14ac:dyDescent="0.25">
      <c r="A62" s="34">
        <f t="shared" si="2"/>
        <v>47</v>
      </c>
      <c r="B62" s="12" t="s">
        <v>39</v>
      </c>
      <c r="C62" s="13" t="s">
        <v>40</v>
      </c>
      <c r="D62" s="14" t="s">
        <v>14</v>
      </c>
      <c r="E62" s="15"/>
      <c r="F62" s="15"/>
      <c r="G62" s="16">
        <f>VLOOKUP(B62,[1]Brokers!$B$9:$H$69,7,0)</f>
        <v>1345828</v>
      </c>
      <c r="H62" s="16">
        <f>VLOOKUP(B62,[1]Brokers!$B$9:$W$69,22,0)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3"/>
        <v>1345828</v>
      </c>
      <c r="N62" s="33">
        <f>VLOOKUP(B62,[2]Sheet1!$B$16:$N$67,13,0)+M62</f>
        <v>8450719.6499999985</v>
      </c>
      <c r="O62" s="35">
        <f t="shared" si="4"/>
        <v>3.5658576333430737E-5</v>
      </c>
      <c r="P62" s="25"/>
    </row>
    <row r="63" spans="1:17" x14ac:dyDescent="0.25">
      <c r="A63" s="34">
        <f t="shared" si="2"/>
        <v>48</v>
      </c>
      <c r="B63" s="12" t="s">
        <v>110</v>
      </c>
      <c r="C63" s="13" t="s">
        <v>138</v>
      </c>
      <c r="D63" s="14" t="s">
        <v>14</v>
      </c>
      <c r="E63" s="15"/>
      <c r="F63" s="15"/>
      <c r="G63" s="16">
        <f>VLOOKUP(B63,[1]Brokers!$B$9:$H$69,7,0)</f>
        <v>0</v>
      </c>
      <c r="H63" s="16">
        <f>VLOOKUP(B63,[1]Brokers!$B$9:$W$69,22,0)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3"/>
        <v>0</v>
      </c>
      <c r="N63" s="33">
        <f>VLOOKUP(B63,[2]Sheet1!$B$16:$N$67,13,0)+M63</f>
        <v>3077823.55</v>
      </c>
      <c r="O63" s="35">
        <f t="shared" si="4"/>
        <v>1.2987155005018513E-5</v>
      </c>
      <c r="P63" s="25"/>
    </row>
    <row r="64" spans="1:17" x14ac:dyDescent="0.25">
      <c r="A64" s="34">
        <f t="shared" si="2"/>
        <v>49</v>
      </c>
      <c r="B64" s="12" t="s">
        <v>98</v>
      </c>
      <c r="C64" s="13" t="s">
        <v>99</v>
      </c>
      <c r="D64" s="14" t="s">
        <v>14</v>
      </c>
      <c r="E64" s="15" t="s">
        <v>14</v>
      </c>
      <c r="F64" s="15" t="s">
        <v>14</v>
      </c>
      <c r="G64" s="16">
        <f>VLOOKUP(B64,[1]Brokers!$B$9:$H$69,7,0)</f>
        <v>0</v>
      </c>
      <c r="H64" s="16">
        <f>VLOOKUP(B64,[1]Brokers!$B$9:$W$69,22,0)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3"/>
        <v>0</v>
      </c>
      <c r="N64" s="33">
        <f>VLOOKUP(B64,[2]Sheet1!$B$16:$N$67,13,0)+M64</f>
        <v>278619</v>
      </c>
      <c r="O64" s="35">
        <f t="shared" si="4"/>
        <v>1.175658084864304E-6</v>
      </c>
      <c r="P64" s="25"/>
    </row>
    <row r="65" spans="1:17" x14ac:dyDescent="0.25">
      <c r="A65" s="34">
        <f t="shared" si="2"/>
        <v>50</v>
      </c>
      <c r="B65" s="12" t="s">
        <v>75</v>
      </c>
      <c r="C65" s="13" t="s">
        <v>76</v>
      </c>
      <c r="D65" s="14" t="s">
        <v>14</v>
      </c>
      <c r="E65" s="15"/>
      <c r="F65" s="15"/>
      <c r="G65" s="16">
        <f>VLOOKUP(B65,[1]Brokers!$B$9:$H$69,7,0)</f>
        <v>0</v>
      </c>
      <c r="H65" s="16">
        <f>VLOOKUP(B65,[1]Brokers!$B$9:$W$69,22,0)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3"/>
        <v>0</v>
      </c>
      <c r="N65" s="33">
        <f>VLOOKUP(B65,[2]Sheet1!$B$16:$N$67,13,0)+M65</f>
        <v>0</v>
      </c>
      <c r="O65" s="35">
        <f t="shared" si="4"/>
        <v>0</v>
      </c>
      <c r="P65" s="25"/>
    </row>
    <row r="66" spans="1:17" x14ac:dyDescent="0.25">
      <c r="A66" s="34">
        <f t="shared" si="2"/>
        <v>51</v>
      </c>
      <c r="B66" s="12" t="s">
        <v>71</v>
      </c>
      <c r="C66" s="13" t="s">
        <v>72</v>
      </c>
      <c r="D66" s="14" t="s">
        <v>14</v>
      </c>
      <c r="E66" s="15" t="s">
        <v>14</v>
      </c>
      <c r="F66" s="15"/>
      <c r="G66" s="16">
        <f>VLOOKUP(B66,[1]Brokers!$B$9:$H$69,7,0)</f>
        <v>0</v>
      </c>
      <c r="H66" s="16">
        <f>VLOOKUP(B66,[1]Brokers!$B$9:$W$69,22,0)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3"/>
        <v>0</v>
      </c>
      <c r="N66" s="33">
        <f>VLOOKUP(B66,[2]Sheet1!$B$16:$N$67,13,0)+M66</f>
        <v>0</v>
      </c>
      <c r="O66" s="35">
        <f t="shared" si="4"/>
        <v>0</v>
      </c>
      <c r="P66" s="25"/>
    </row>
    <row r="67" spans="1:17" x14ac:dyDescent="0.25">
      <c r="A67" s="34">
        <f t="shared" si="2"/>
        <v>52</v>
      </c>
      <c r="B67" s="12" t="s">
        <v>92</v>
      </c>
      <c r="C67" s="13" t="s">
        <v>93</v>
      </c>
      <c r="D67" s="14" t="s">
        <v>14</v>
      </c>
      <c r="E67" s="15"/>
      <c r="F67" s="15" t="s">
        <v>14</v>
      </c>
      <c r="G67" s="16">
        <f>VLOOKUP(B67,[1]Brokers!$B$9:$H$69,7,0)</f>
        <v>0</v>
      </c>
      <c r="H67" s="16">
        <f>VLOOKUP(B67,[1]Brokers!$B$9:$W$69,22,0)</f>
        <v>0</v>
      </c>
      <c r="I67" s="16">
        <f>VLOOKUP(B67,[1]Brokers!$B$9:$R$69,17,0)</f>
        <v>0</v>
      </c>
      <c r="J67" s="16">
        <f>VLOOKUP(B67,[1]Brokers!$B$9:$M$69,12,0)</f>
        <v>0</v>
      </c>
      <c r="K67" s="16">
        <v>0</v>
      </c>
      <c r="L67" s="16">
        <v>0</v>
      </c>
      <c r="M67" s="27">
        <f t="shared" si="3"/>
        <v>0</v>
      </c>
      <c r="N67" s="33">
        <f>VLOOKUP(B67,[2]Sheet1!$B$16:$N$67,13,0)+M67</f>
        <v>0</v>
      </c>
      <c r="O67" s="35">
        <f t="shared" si="4"/>
        <v>0</v>
      </c>
      <c r="P67" s="25"/>
    </row>
    <row r="68" spans="1:17" ht="16.5" thickBot="1" x14ac:dyDescent="0.3">
      <c r="A68" s="42" t="s">
        <v>6</v>
      </c>
      <c r="B68" s="43"/>
      <c r="C68" s="43"/>
      <c r="D68" s="36">
        <f>COUNTA(D16:D67)</f>
        <v>52</v>
      </c>
      <c r="E68" s="36">
        <f>COUNTA(E16:E67)</f>
        <v>19</v>
      </c>
      <c r="F68" s="36">
        <f>COUNTA(F16:F67)</f>
        <v>13</v>
      </c>
      <c r="G68" s="37">
        <f t="shared" ref="G68:O68" si="5">SUM(G16:G67)</f>
        <v>12854058028.139999</v>
      </c>
      <c r="H68" s="37">
        <f t="shared" si="5"/>
        <v>1097142480</v>
      </c>
      <c r="I68" s="37">
        <f t="shared" si="5"/>
        <v>0</v>
      </c>
      <c r="J68" s="37">
        <f t="shared" si="5"/>
        <v>0</v>
      </c>
      <c r="K68" s="37">
        <f t="shared" si="5"/>
        <v>0</v>
      </c>
      <c r="L68" s="37">
        <f t="shared" si="5"/>
        <v>0</v>
      </c>
      <c r="M68" s="37">
        <f t="shared" si="5"/>
        <v>13951200508.139999</v>
      </c>
      <c r="N68" s="37">
        <f t="shared" si="5"/>
        <v>236989821774.71997</v>
      </c>
      <c r="O68" s="38">
        <f t="shared" si="5"/>
        <v>0.99999999999999989</v>
      </c>
      <c r="P68" s="20"/>
      <c r="Q68" s="19"/>
    </row>
    <row r="69" spans="1:17" x14ac:dyDescent="0.25">
      <c r="L69" s="21"/>
      <c r="M69" s="22"/>
      <c r="O69" s="21"/>
      <c r="P69" s="20"/>
      <c r="Q69" s="19"/>
    </row>
    <row r="70" spans="1:17" ht="27.6" customHeight="1" x14ac:dyDescent="0.25">
      <c r="B70" s="54" t="s">
        <v>124</v>
      </c>
      <c r="C70" s="54"/>
      <c r="D70" s="54"/>
      <c r="E70" s="54"/>
      <c r="F70" s="54"/>
      <c r="H70" s="23"/>
      <c r="I70" s="23"/>
      <c r="L70" s="21"/>
      <c r="M70" s="21"/>
      <c r="P70" s="20"/>
      <c r="Q70" s="19"/>
    </row>
    <row r="71" spans="1:17" ht="27.6" customHeight="1" x14ac:dyDescent="0.25">
      <c r="C71" s="55"/>
      <c r="D71" s="55"/>
      <c r="E71" s="55"/>
      <c r="F71" s="55"/>
      <c r="M71" s="21"/>
      <c r="N71" s="21"/>
      <c r="P71" s="20"/>
      <c r="Q71" s="19"/>
    </row>
    <row r="72" spans="1:17" x14ac:dyDescent="0.25">
      <c r="P72" s="20"/>
      <c r="Q72" s="19"/>
    </row>
    <row r="73" spans="1:17" x14ac:dyDescent="0.25">
      <c r="P73" s="20"/>
      <c r="Q73" s="19"/>
    </row>
  </sheetData>
  <sortState ref="B16:O67">
    <sortCondition descending="1" ref="O67"/>
  </sortState>
  <mergeCells count="16">
    <mergeCell ref="B70:F70"/>
    <mergeCell ref="C71:F71"/>
    <mergeCell ref="M14:M15"/>
    <mergeCell ref="G14:I14"/>
    <mergeCell ref="J14:L14"/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3" fitToHeight="2" orientation="landscape" r:id="rId1"/>
  <rowBreaks count="1" manualBreakCount="1">
    <brk id="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2020-01-13T07:40:23Z</cp:lastPrinted>
  <dcterms:created xsi:type="dcterms:W3CDTF">2017-06-09T07:51:20Z</dcterms:created>
  <dcterms:modified xsi:type="dcterms:W3CDTF">2020-01-13T07:41:15Z</dcterms:modified>
</cp:coreProperties>
</file>