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1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Sheet1!$B$16:$O$67</definedName>
    <definedName name="_xlnm.Print_Area" localSheetId="0">Sheet1!$A$1:$O$70</definedName>
  </definedNames>
  <calcPr calcId="152511"/>
</workbook>
</file>

<file path=xl/calcChain.xml><?xml version="1.0" encoding="utf-8"?>
<calcChain xmlns="http://schemas.openxmlformats.org/spreadsheetml/2006/main">
  <c r="L59" i="1" l="1"/>
  <c r="L60" i="1"/>
  <c r="L17" i="1"/>
  <c r="L18" i="1"/>
  <c r="L20" i="1"/>
  <c r="L23" i="1"/>
  <c r="L21" i="1"/>
  <c r="L53" i="1"/>
  <c r="L19" i="1"/>
  <c r="L22" i="1"/>
  <c r="L24" i="1"/>
  <c r="L58" i="1"/>
  <c r="L31" i="1"/>
  <c r="L27" i="1"/>
  <c r="L46" i="1"/>
  <c r="L29" i="1"/>
  <c r="L26" i="1"/>
  <c r="L28" i="1"/>
  <c r="L50" i="1"/>
  <c r="L42" i="1"/>
  <c r="L38" i="1"/>
  <c r="L32" i="1"/>
  <c r="L33" i="1"/>
  <c r="L37" i="1"/>
  <c r="L54" i="1"/>
  <c r="L40" i="1"/>
  <c r="L49" i="1"/>
  <c r="L34" i="1"/>
  <c r="L45" i="1"/>
  <c r="L35" i="1"/>
  <c r="L52" i="1"/>
  <c r="L39" i="1"/>
  <c r="L44" i="1"/>
  <c r="L25" i="1"/>
  <c r="L47" i="1"/>
  <c r="L48" i="1"/>
  <c r="L51" i="1"/>
  <c r="L61" i="1"/>
  <c r="L56" i="1"/>
  <c r="L41" i="1"/>
  <c r="L43" i="1"/>
  <c r="L57" i="1"/>
  <c r="L62" i="1"/>
  <c r="L36" i="1"/>
  <c r="L55" i="1"/>
  <c r="L63" i="1"/>
  <c r="L64" i="1"/>
  <c r="L30" i="1"/>
  <c r="L65" i="1"/>
  <c r="L66" i="1"/>
  <c r="L67" i="1"/>
  <c r="L16" i="1"/>
  <c r="I17" i="1"/>
  <c r="I18" i="1"/>
  <c r="I20" i="1"/>
  <c r="I23" i="1"/>
  <c r="I21" i="1"/>
  <c r="I53" i="1"/>
  <c r="I19" i="1"/>
  <c r="I22" i="1"/>
  <c r="I24" i="1"/>
  <c r="I58" i="1"/>
  <c r="I31" i="1"/>
  <c r="I27" i="1"/>
  <c r="I46" i="1"/>
  <c r="I29" i="1"/>
  <c r="I26" i="1"/>
  <c r="I28" i="1"/>
  <c r="I50" i="1"/>
  <c r="I42" i="1"/>
  <c r="I38" i="1"/>
  <c r="I32" i="1"/>
  <c r="I33" i="1"/>
  <c r="I37" i="1"/>
  <c r="I60" i="1"/>
  <c r="I54" i="1"/>
  <c r="I40" i="1"/>
  <c r="I49" i="1"/>
  <c r="I34" i="1"/>
  <c r="I45" i="1"/>
  <c r="I35" i="1"/>
  <c r="I52" i="1"/>
  <c r="I39" i="1"/>
  <c r="I44" i="1"/>
  <c r="I25" i="1"/>
  <c r="I47" i="1"/>
  <c r="I48" i="1"/>
  <c r="I51" i="1"/>
  <c r="I61" i="1"/>
  <c r="I56" i="1"/>
  <c r="I41" i="1"/>
  <c r="I43" i="1"/>
  <c r="I57" i="1"/>
  <c r="I59" i="1"/>
  <c r="I62" i="1"/>
  <c r="I36" i="1"/>
  <c r="I55" i="1"/>
  <c r="I63" i="1"/>
  <c r="I64" i="1"/>
  <c r="I30" i="1"/>
  <c r="I65" i="1"/>
  <c r="I66" i="1"/>
  <c r="I67" i="1"/>
  <c r="I16" i="1"/>
  <c r="H16" i="1"/>
  <c r="J40" i="1" l="1"/>
  <c r="H17" i="1" l="1"/>
  <c r="H18" i="1"/>
  <c r="H20" i="1"/>
  <c r="H23" i="1"/>
  <c r="H19" i="1"/>
  <c r="H24" i="1"/>
  <c r="H58" i="1"/>
  <c r="H21" i="1"/>
  <c r="H31" i="1"/>
  <c r="H22" i="1"/>
  <c r="H29" i="1"/>
  <c r="H46" i="1"/>
  <c r="H27" i="1"/>
  <c r="H50" i="1"/>
  <c r="H28" i="1"/>
  <c r="H42" i="1"/>
  <c r="H32" i="1"/>
  <c r="H60" i="1"/>
  <c r="H38" i="1"/>
  <c r="H26" i="1"/>
  <c r="H37" i="1"/>
  <c r="H33" i="1"/>
  <c r="H54" i="1"/>
  <c r="H40" i="1"/>
  <c r="H49" i="1"/>
  <c r="H45" i="1"/>
  <c r="H34" i="1"/>
  <c r="H52" i="1"/>
  <c r="H44" i="1"/>
  <c r="H25" i="1"/>
  <c r="H39" i="1"/>
  <c r="H35" i="1"/>
  <c r="H47" i="1"/>
  <c r="H61" i="1"/>
  <c r="H48" i="1"/>
  <c r="H51" i="1"/>
  <c r="H41" i="1"/>
  <c r="H43" i="1"/>
  <c r="H53" i="1"/>
  <c r="H56" i="1"/>
  <c r="H57" i="1"/>
  <c r="H59" i="1"/>
  <c r="H62" i="1"/>
  <c r="H36" i="1"/>
  <c r="H55" i="1"/>
  <c r="H63" i="1"/>
  <c r="H64" i="1"/>
  <c r="H30" i="1"/>
  <c r="H65" i="1"/>
  <c r="H66" i="1"/>
  <c r="H67" i="1"/>
  <c r="J17" i="1" l="1"/>
  <c r="J20" i="1"/>
  <c r="J18" i="1"/>
  <c r="J23" i="1"/>
  <c r="J19" i="1"/>
  <c r="J24" i="1"/>
  <c r="J58" i="1"/>
  <c r="J31" i="1"/>
  <c r="J21" i="1"/>
  <c r="J46" i="1"/>
  <c r="J22" i="1"/>
  <c r="J29" i="1"/>
  <c r="J50" i="1"/>
  <c r="J27" i="1"/>
  <c r="J28" i="1"/>
  <c r="J42" i="1"/>
  <c r="J32" i="1"/>
  <c r="J37" i="1"/>
  <c r="J33" i="1"/>
  <c r="J54" i="1"/>
  <c r="J38" i="1"/>
  <c r="J26" i="1"/>
  <c r="J49" i="1"/>
  <c r="J45" i="1"/>
  <c r="J52" i="1"/>
  <c r="J34" i="1"/>
  <c r="J44" i="1"/>
  <c r="J35" i="1"/>
  <c r="J61" i="1"/>
  <c r="J48" i="1"/>
  <c r="J47" i="1"/>
  <c r="J41" i="1"/>
  <c r="J39" i="1"/>
  <c r="J53" i="1"/>
  <c r="J25" i="1"/>
  <c r="J56" i="1"/>
  <c r="J43" i="1"/>
  <c r="J51" i="1"/>
  <c r="J57" i="1"/>
  <c r="J36" i="1"/>
  <c r="J62" i="1"/>
  <c r="J63" i="1"/>
  <c r="J59" i="1"/>
  <c r="J55" i="1"/>
  <c r="J64" i="1"/>
  <c r="J30" i="1"/>
  <c r="J60" i="1"/>
  <c r="J65" i="1"/>
  <c r="J66" i="1"/>
  <c r="J67" i="1"/>
  <c r="J1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D68" i="1" l="1"/>
  <c r="E68" i="1"/>
  <c r="F68" i="1"/>
  <c r="K68" i="1" l="1"/>
  <c r="L68" i="1"/>
  <c r="J68" i="1" l="1"/>
  <c r="H68" i="1"/>
  <c r="I68" i="1" l="1"/>
  <c r="G46" i="1" l="1"/>
  <c r="G64" i="1"/>
  <c r="G63" i="1"/>
  <c r="G29" i="1"/>
  <c r="G62" i="1"/>
  <c r="G55" i="1"/>
  <c r="G60" i="1"/>
  <c r="G35" i="1"/>
  <c r="G25" i="1"/>
  <c r="G17" i="1"/>
  <c r="M17" i="1" s="1"/>
  <c r="G44" i="1"/>
  <c r="G66" i="1"/>
  <c r="G58" i="1"/>
  <c r="G51" i="1"/>
  <c r="G31" i="1"/>
  <c r="G21" i="1"/>
  <c r="G47" i="1"/>
  <c r="G33" i="1"/>
  <c r="G38" i="1"/>
  <c r="M38" i="1" s="1"/>
  <c r="G50" i="1"/>
  <c r="G49" i="1"/>
  <c r="G52" i="1"/>
  <c r="G39" i="1"/>
  <c r="G67" i="1"/>
  <c r="G45" i="1"/>
  <c r="G41" i="1"/>
  <c r="G22" i="1"/>
  <c r="G57" i="1"/>
  <c r="G42" i="1"/>
  <c r="G56" i="1"/>
  <c r="M56" i="1" s="1"/>
  <c r="G30" i="1"/>
  <c r="G23" i="1"/>
  <c r="G20" i="1"/>
  <c r="G32" i="1"/>
  <c r="G18" i="1"/>
  <c r="G53" i="1"/>
  <c r="G36" i="1"/>
  <c r="G43" i="1"/>
  <c r="G59" i="1"/>
  <c r="G16" i="1"/>
  <c r="G37" i="1"/>
  <c r="M37" i="1" s="1"/>
  <c r="G54" i="1"/>
  <c r="G61" i="1"/>
  <c r="M61" i="1" s="1"/>
  <c r="G40" i="1"/>
  <c r="G24" i="1"/>
  <c r="G26" i="1"/>
  <c r="G27" i="1"/>
  <c r="M27" i="1" s="1"/>
  <c r="G28" i="1"/>
  <c r="G19" i="1"/>
  <c r="G65" i="1"/>
  <c r="G48" i="1"/>
  <c r="G34" i="1"/>
  <c r="M19" i="1" l="1"/>
  <c r="M26" i="1"/>
  <c r="M16" i="1"/>
  <c r="M53" i="1"/>
  <c r="M23" i="1"/>
  <c r="M45" i="1"/>
  <c r="M49" i="1"/>
  <c r="M33" i="1"/>
  <c r="M63" i="1"/>
  <c r="M34" i="1"/>
  <c r="M28" i="1"/>
  <c r="M24" i="1"/>
  <c r="M54" i="1"/>
  <c r="M18" i="1"/>
  <c r="M30" i="1"/>
  <c r="M57" i="1"/>
  <c r="M67" i="1"/>
  <c r="M50" i="1"/>
  <c r="M47" i="1"/>
  <c r="M58" i="1"/>
  <c r="M55" i="1"/>
  <c r="M64" i="1"/>
  <c r="M48" i="1"/>
  <c r="M40" i="1"/>
  <c r="M43" i="1"/>
  <c r="M32" i="1"/>
  <c r="M22" i="1"/>
  <c r="M39" i="1"/>
  <c r="M21" i="1"/>
  <c r="M66" i="1"/>
  <c r="M25" i="1"/>
  <c r="M62" i="1"/>
  <c r="M46" i="1"/>
  <c r="M42" i="1"/>
  <c r="M51" i="1"/>
  <c r="M60" i="1"/>
  <c r="M65" i="1"/>
  <c r="M36" i="1"/>
  <c r="M20" i="1"/>
  <c r="M41" i="1"/>
  <c r="M52" i="1"/>
  <c r="M31" i="1"/>
  <c r="M44" i="1"/>
  <c r="M35" i="1"/>
  <c r="M29" i="1"/>
  <c r="M59" i="1"/>
  <c r="G68" i="1"/>
  <c r="M68" i="1" l="1"/>
  <c r="N68" i="1"/>
  <c r="O62" i="1" s="1"/>
  <c r="O19" i="1" l="1"/>
  <c r="O33" i="1"/>
  <c r="O53" i="1"/>
  <c r="O48" i="1"/>
  <c r="O18" i="1"/>
  <c r="O30" i="1"/>
  <c r="O67" i="1"/>
  <c r="O46" i="1"/>
  <c r="O20" i="1"/>
  <c r="O44" i="1"/>
  <c r="O47" i="1"/>
  <c r="O56" i="1"/>
  <c r="O63" i="1"/>
  <c r="O57" i="1"/>
  <c r="O64" i="1"/>
  <c r="O21" i="1"/>
  <c r="O22" i="1"/>
  <c r="O50" i="1"/>
  <c r="O27" i="1"/>
  <c r="O61" i="1"/>
  <c r="O58" i="1"/>
  <c r="O37" i="1"/>
  <c r="O34" i="1"/>
  <c r="O28" i="1"/>
  <c r="O24" i="1"/>
  <c r="O31" i="1"/>
  <c r="O17" i="1"/>
  <c r="O36" i="1"/>
  <c r="O23" i="1"/>
  <c r="O45" i="1"/>
  <c r="O66" i="1"/>
  <c r="O51" i="1"/>
  <c r="O16" i="1"/>
  <c r="O59" i="1"/>
  <c r="O41" i="1"/>
  <c r="O52" i="1"/>
  <c r="O49" i="1"/>
  <c r="O26" i="1"/>
  <c r="O43" i="1"/>
  <c r="O32" i="1"/>
  <c r="O29" i="1"/>
  <c r="O54" i="1"/>
  <c r="O25" i="1"/>
  <c r="O42" i="1"/>
  <c r="O35" i="1"/>
  <c r="O60" i="1"/>
  <c r="O65" i="1"/>
  <c r="O40" i="1"/>
  <c r="O38" i="1"/>
  <c r="O39" i="1"/>
  <c r="O55" i="1"/>
  <c r="O68" i="1" l="1"/>
</calcChain>
</file>

<file path=xl/sharedStrings.xml><?xml version="1.0" encoding="utf-8"?>
<sst xmlns="http://schemas.openxmlformats.org/spreadsheetml/2006/main" count="209" uniqueCount="127">
  <si>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</si>
  <si>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</si>
  <si>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</si>
  <si>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</si>
  <si>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</si>
  <si>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</si>
  <si>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</si>
  <si>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</si>
  <si>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</si>
  <si>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</si>
  <si>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</si>
  <si>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</si>
  <si>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</si>
  <si>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</si>
  <si>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</si>
  <si>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</si>
  <si>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</si>
  <si>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</si>
  <si>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</si>
  <si>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</si>
  <si>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</si>
  <si>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</si>
  <si>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</si>
  <si>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</si>
  <si>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</si>
  <si>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</si>
  <si>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</si>
  <si>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</si>
  <si>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</si>
  <si>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</si>
  <si>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</si>
  <si>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</si>
  <si>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</si>
  <si>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</si>
  <si>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</si>
  <si>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</si>
  <si>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</si>
  <si>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</si>
  <si>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</si>
  <si>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</si>
  <si>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</si>
  <si>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</si>
  <si>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</si>
  <si>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</si>
  <si>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</si>
  <si>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</si>
  <si>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</si>
  <si>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</si>
  <si>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</si>
  <si>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</si>
  <si>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</si>
  <si>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</si>
  <si>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</si>
  <si>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</si>
  <si>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</si>
  <si>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</si>
  <si>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</si>
  <si>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</si>
  <si>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</si>
  <si>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</si>
  <si>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</si>
  <si>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</si>
  <si>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</si>
  <si>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</si>
  <si>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</si>
  <si>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</si>
  <si>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</si>
  <si>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</si>
  <si>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</si>
  <si>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</si>
  <si>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</si>
  <si>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</si>
  <si>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</si>
  <si>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</si>
  <si>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</si>
  <si>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</si>
  <si>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</si>
  <si>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</si>
  <si>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</si>
  <si>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</si>
  <si>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</si>
  <si>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</si>
  <si>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</si>
  <si>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</si>
  <si>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</si>
  <si>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</si>
  <si>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</si>
  <si>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</si>
  <si>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</si>
  <si>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</si>
  <si>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</si>
  <si>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</si>
  <si>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</si>
  <si>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</si>
  <si>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</si>
  <si>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</si>
  <si>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</si>
  <si>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</si>
  <si>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</si>
  <si>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</si>
  <si>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</si>
  <si>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</si>
  <si>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</si>
  <si>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</si>
  <si>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</si>
  <si>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</si>
  <si>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</si>
  <si>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</si>
  <si>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</si>
  <si>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</si>
  <si>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</si>
  <si>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</si>
  <si>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</si>
  <si>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</si>
  <si>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</si>
  <si>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</si>
  <si>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</si>
  <si>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</si>
  <si>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</si>
  <si>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</si>
  <si>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</si>
  <si>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>"ЦЕНТРАЛ СЕКЬЮРИТИЙЗ ҮЦК" ХХК</t>
  </si>
  <si>
    <t>1-р сарын арилжааны дүн</t>
  </si>
  <si>
    <t xml:space="preserve">2021 оны 1 дүгээр сарын 31-ний байдлаар </t>
  </si>
  <si>
    <t>ХУВЬЦАА /ХОС/</t>
  </si>
  <si>
    <t>КОМПАНИЙН БОНД, ХБҮЦ</t>
  </si>
  <si>
    <t>ХБҮЦ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</si>
</sst>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0430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/>
          <cell r="Y9"/>
          <cell r="Z9"/>
          <cell r="AA9"/>
          <cell r="AB9"/>
          <cell r="AC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/>
          <cell r="Y10"/>
          <cell r="Z10"/>
          <cell r="AA10"/>
          <cell r="AB10"/>
          <cell r="AC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/>
          <cell r="Y11"/>
          <cell r="Z11"/>
          <cell r="AA11"/>
          <cell r="AB11"/>
          <cell r="AC11"/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/>
          <cell r="Y12"/>
          <cell r="Z12"/>
          <cell r="AA12"/>
          <cell r="AB12"/>
          <cell r="AC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/>
          <cell r="Z13"/>
          <cell r="AA13"/>
          <cell r="AB13"/>
          <cell r="AC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/>
          <cell r="Y14"/>
          <cell r="Z14"/>
          <cell r="AA14"/>
          <cell r="AB14"/>
          <cell r="AC14"/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/>
          <cell r="Y15"/>
          <cell r="Z15"/>
          <cell r="AA15"/>
          <cell r="AB15"/>
          <cell r="AC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/>
          <cell r="Y16"/>
          <cell r="Z16"/>
          <cell r="AA16"/>
          <cell r="AB16"/>
          <cell r="AC16"/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/>
          <cell r="Y17"/>
          <cell r="Z17"/>
          <cell r="AA17"/>
          <cell r="AB17"/>
          <cell r="AC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/>
          <cell r="Y18"/>
          <cell r="Z18"/>
          <cell r="AA18"/>
          <cell r="AB18"/>
          <cell r="AC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/>
          <cell r="Y19"/>
          <cell r="Z19"/>
          <cell r="AA19"/>
          <cell r="AB19"/>
          <cell r="AC19"/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/>
          <cell r="Y20"/>
          <cell r="Z20"/>
          <cell r="AA20"/>
          <cell r="AB20"/>
          <cell r="AC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/>
          <cell r="Y21"/>
          <cell r="Z21"/>
          <cell r="AA21"/>
          <cell r="AB21"/>
          <cell r="AC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/>
          <cell r="Y22"/>
          <cell r="Z22"/>
          <cell r="AA22"/>
          <cell r="AB22"/>
          <cell r="AC22"/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/>
          <cell r="Y23"/>
          <cell r="Z23"/>
          <cell r="AA23"/>
          <cell r="AB23"/>
          <cell r="AC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/>
          <cell r="Y24"/>
          <cell r="Z24"/>
          <cell r="AA24"/>
          <cell r="AB24"/>
          <cell r="AC24"/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/>
          <cell r="Y25"/>
          <cell r="Z25"/>
          <cell r="AA25"/>
          <cell r="AB25"/>
          <cell r="AC25"/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/>
          <cell r="Z26"/>
          <cell r="AA26"/>
          <cell r="AB26"/>
          <cell r="AC26"/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/>
          <cell r="Y27"/>
          <cell r="Z27"/>
          <cell r="AA27"/>
          <cell r="AB27"/>
          <cell r="AC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/>
          <cell r="Y28"/>
          <cell r="Z28"/>
          <cell r="AA28"/>
          <cell r="AB28"/>
          <cell r="AC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/>
          <cell r="Y29"/>
          <cell r="Z29"/>
          <cell r="AA29"/>
          <cell r="AB29"/>
          <cell r="AC29"/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/>
          <cell r="Y30"/>
          <cell r="Z30"/>
          <cell r="AA30"/>
          <cell r="AB30"/>
          <cell r="AC30"/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/>
          <cell r="Y31"/>
          <cell r="Z31"/>
          <cell r="AA31"/>
          <cell r="AB31"/>
          <cell r="AC31"/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/>
          <cell r="Y32"/>
          <cell r="Z32"/>
          <cell r="AA32"/>
          <cell r="AB32"/>
          <cell r="AC32"/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/>
          <cell r="Y33"/>
          <cell r="Z33"/>
          <cell r="AA33"/>
          <cell r="AB33"/>
          <cell r="AC33"/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/>
          <cell r="Y34"/>
          <cell r="Z34"/>
          <cell r="AA34"/>
          <cell r="AB34"/>
          <cell r="AC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/>
          <cell r="Y35"/>
          <cell r="Z35"/>
          <cell r="AA35"/>
          <cell r="AB35"/>
          <cell r="AC35"/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/>
          <cell r="Y36"/>
          <cell r="Z36"/>
          <cell r="AA36"/>
          <cell r="AB36"/>
          <cell r="AC36"/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/>
          <cell r="Y37"/>
          <cell r="Z37"/>
          <cell r="AA37"/>
          <cell r="AB37"/>
          <cell r="AC37"/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/>
          <cell r="Y38"/>
          <cell r="Z38"/>
          <cell r="AA38"/>
          <cell r="AB38"/>
          <cell r="AC38"/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/>
          <cell r="Y39"/>
          <cell r="Z39"/>
          <cell r="AA39"/>
          <cell r="AB39"/>
          <cell r="AC39"/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/>
          <cell r="Y40"/>
          <cell r="Z40"/>
          <cell r="AA40"/>
          <cell r="AB40"/>
          <cell r="AC40"/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/>
          <cell r="Y41"/>
          <cell r="Z41"/>
          <cell r="AA41"/>
          <cell r="AB41"/>
          <cell r="AC41"/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/>
          <cell r="Y42"/>
          <cell r="Z42"/>
          <cell r="AA42"/>
          <cell r="AB42"/>
          <cell r="AC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/>
          <cell r="Y43"/>
          <cell r="Z43"/>
          <cell r="AA43"/>
          <cell r="AB43"/>
          <cell r="AC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/>
          <cell r="Y44"/>
          <cell r="Z44"/>
          <cell r="AA44"/>
          <cell r="AB44"/>
          <cell r="AC44"/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/>
          <cell r="Z45"/>
          <cell r="AA45"/>
          <cell r="AB45"/>
          <cell r="AC45"/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/>
          <cell r="Z46"/>
          <cell r="AA46"/>
          <cell r="AB46"/>
          <cell r="AC46"/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/>
          <cell r="Y47"/>
          <cell r="Z47"/>
          <cell r="AA47"/>
          <cell r="AB47"/>
          <cell r="AC47"/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/>
          <cell r="Y48"/>
          <cell r="Z48"/>
          <cell r="AA48"/>
          <cell r="AB48"/>
          <cell r="AC48"/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/>
          <cell r="Y49"/>
          <cell r="Z49"/>
          <cell r="AA49"/>
          <cell r="AB49"/>
          <cell r="AC49"/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/>
          <cell r="Y50"/>
          <cell r="Z50"/>
          <cell r="AA50"/>
          <cell r="AB50"/>
          <cell r="AC50"/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/>
          <cell r="Y51"/>
          <cell r="Z51"/>
          <cell r="AA51"/>
          <cell r="AB51"/>
          <cell r="AC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/>
          <cell r="Y52"/>
          <cell r="Z52"/>
          <cell r="AA52"/>
          <cell r="AB52"/>
          <cell r="AC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/>
          <cell r="AA54"/>
          <cell r="AB54"/>
          <cell r="AC54"/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/>
          <cell r="Y56"/>
          <cell r="Z56"/>
          <cell r="AA56"/>
          <cell r="AB56"/>
          <cell r="AC56"/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/>
          <cell r="Y57"/>
          <cell r="Z57"/>
          <cell r="AA57"/>
          <cell r="AB57"/>
          <cell r="AC57"/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/>
          <cell r="Y58"/>
          <cell r="Z58"/>
          <cell r="AA58"/>
          <cell r="AB58"/>
          <cell r="AC58"/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/>
          <cell r="Y59"/>
          <cell r="Z59"/>
          <cell r="AA59"/>
          <cell r="AB59"/>
          <cell r="AC59"/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/>
          <cell r="Z60"/>
          <cell r="AA60"/>
          <cell r="AB60"/>
          <cell r="AC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/>
          <cell r="Y61"/>
          <cell r="Z61"/>
          <cell r="AA61"/>
          <cell r="AB61"/>
          <cell r="AC61"/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/>
          <cell r="Y62"/>
          <cell r="Z62"/>
          <cell r="AA62"/>
          <cell r="AB62"/>
          <cell r="AC62"/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/>
          <cell r="E64"/>
          <cell r="F64"/>
          <cell r="G64"/>
          <cell r="H64"/>
          <cell r="Z64"/>
          <cell r="AA64"/>
          <cell r="AB64"/>
          <cell r="AC64"/>
        </row>
        <row r="65">
          <cell r="D65"/>
          <cell r="E65"/>
          <cell r="F65"/>
          <cell r="G65"/>
          <cell r="H65">
            <v>5785957304.6400003</v>
          </cell>
          <cell r="R65">
            <v>430211399.19999999</v>
          </cell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Z66"/>
          <cell r="AA66"/>
          <cell r="AB66"/>
          <cell r="AC66"/>
        </row>
        <row r="67">
          <cell r="D67"/>
          <cell r="E67"/>
          <cell r="F67"/>
          <cell r="G67"/>
          <cell r="H67">
            <v>0</v>
          </cell>
          <cell r="L67">
            <v>845600</v>
          </cell>
          <cell r="R67">
            <v>0</v>
          </cell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Z68"/>
          <cell r="AA68"/>
          <cell r="AB68"/>
          <cell r="AC68"/>
        </row>
        <row r="69">
          <cell r="D69"/>
          <cell r="E69"/>
          <cell r="F69"/>
          <cell r="G69"/>
          <cell r="H69"/>
          <cell r="Z69"/>
          <cell r="AA69"/>
          <cell r="AB69"/>
          <cell r="AC69"/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442</v>
          </cell>
          <cell r="E11">
            <v>13702</v>
          </cell>
          <cell r="F11">
            <v>0</v>
          </cell>
          <cell r="G11">
            <v>0</v>
          </cell>
          <cell r="H11">
            <v>13702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R11">
            <v>0</v>
          </cell>
          <cell r="S11">
            <v>442</v>
          </cell>
          <cell r="T11">
            <v>13702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2038656</v>
          </cell>
          <cell r="E12">
            <v>873950875.41999996</v>
          </cell>
          <cell r="F12">
            <v>6699289</v>
          </cell>
          <cell r="G12">
            <v>555193649.40999997</v>
          </cell>
          <cell r="H12">
            <v>1429144524.8299999</v>
          </cell>
          <cell r="I12">
            <v>3</v>
          </cell>
          <cell r="J12">
            <v>300060</v>
          </cell>
          <cell r="K12">
            <v>93</v>
          </cell>
          <cell r="L12">
            <v>9300060</v>
          </cell>
          <cell r="M12">
            <v>9600120</v>
          </cell>
          <cell r="N12">
            <v>9</v>
          </cell>
          <cell r="O12">
            <v>3600000</v>
          </cell>
          <cell r="R12">
            <v>3600000</v>
          </cell>
          <cell r="S12">
            <v>8738050</v>
          </cell>
          <cell r="T12">
            <v>1442344644.8299999</v>
          </cell>
        </row>
        <row r="13">
          <cell r="B13" t="str">
            <v>ARGB</v>
          </cell>
          <cell r="C13" t="str">
            <v>Аргай бэст ХХК</v>
          </cell>
          <cell r="D13">
            <v>52</v>
          </cell>
          <cell r="E13">
            <v>240420</v>
          </cell>
          <cell r="F13">
            <v>7220</v>
          </cell>
          <cell r="G13">
            <v>3127260.03</v>
          </cell>
          <cell r="H13">
            <v>3367680.03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R13">
            <v>0</v>
          </cell>
          <cell r="S13">
            <v>7272</v>
          </cell>
          <cell r="T13">
            <v>3367680.03</v>
          </cell>
        </row>
        <row r="14">
          <cell r="B14" t="str">
            <v>BATS</v>
          </cell>
          <cell r="C14" t="str">
            <v>Батс ХХК</v>
          </cell>
          <cell r="D14">
            <v>43700</v>
          </cell>
          <cell r="E14">
            <v>9945890</v>
          </cell>
          <cell r="F14">
            <v>0</v>
          </cell>
          <cell r="G14">
            <v>0</v>
          </cell>
          <cell r="H14">
            <v>9945890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S14">
            <v>43700</v>
          </cell>
          <cell r="T14">
            <v>9945890</v>
          </cell>
        </row>
        <row r="15">
          <cell r="B15" t="str">
            <v>BDSC</v>
          </cell>
          <cell r="C15" t="str">
            <v>БиДиСек ХК</v>
          </cell>
          <cell r="D15">
            <v>22738588</v>
          </cell>
          <cell r="E15">
            <v>3818654639.25</v>
          </cell>
          <cell r="F15">
            <v>25440027</v>
          </cell>
          <cell r="G15">
            <v>4788522190.9300003</v>
          </cell>
          <cell r="H15">
            <v>8607176830.1800003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385</v>
          </cell>
          <cell r="O15">
            <v>154000000</v>
          </cell>
          <cell r="R15">
            <v>154000000</v>
          </cell>
          <cell r="S15">
            <v>48179000</v>
          </cell>
          <cell r="T15">
            <v>8761176830.1800003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326676</v>
          </cell>
          <cell r="G16">
            <v>79333334.980000004</v>
          </cell>
          <cell r="H16">
            <v>79333334.980000004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R16">
            <v>0</v>
          </cell>
          <cell r="S16">
            <v>326676</v>
          </cell>
          <cell r="T16">
            <v>79333334.980000004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6098</v>
          </cell>
          <cell r="E17">
            <v>1237870</v>
          </cell>
          <cell r="F17">
            <v>116375</v>
          </cell>
          <cell r="G17">
            <v>23025736.350000001</v>
          </cell>
          <cell r="H17">
            <v>24263606.350000001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</v>
          </cell>
          <cell r="O17">
            <v>20000000</v>
          </cell>
          <cell r="R17">
            <v>20000000</v>
          </cell>
          <cell r="S17">
            <v>122523</v>
          </cell>
          <cell r="T17">
            <v>44263606.350000001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2100</v>
          </cell>
          <cell r="E19">
            <v>158860</v>
          </cell>
          <cell r="F19">
            <v>3018</v>
          </cell>
          <cell r="G19">
            <v>1864696.2</v>
          </cell>
          <cell r="H19">
            <v>2023556.2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R19">
            <v>0</v>
          </cell>
          <cell r="S19">
            <v>5118</v>
          </cell>
          <cell r="T19">
            <v>2023556.2</v>
          </cell>
        </row>
        <row r="20">
          <cell r="B20" t="str">
            <v>BUMB</v>
          </cell>
          <cell r="C20" t="str">
            <v>Бумбат-Алтай ХХК</v>
          </cell>
          <cell r="D20">
            <v>1963647</v>
          </cell>
          <cell r="E20">
            <v>308785580.69999999</v>
          </cell>
          <cell r="F20">
            <v>7004064</v>
          </cell>
          <cell r="G20">
            <v>563723522.24000001</v>
          </cell>
          <cell r="H20">
            <v>872509102.94000006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41</v>
          </cell>
          <cell r="O20">
            <v>16400000</v>
          </cell>
          <cell r="R20">
            <v>16400000</v>
          </cell>
          <cell r="S20">
            <v>8967752</v>
          </cell>
          <cell r="T20">
            <v>888909102.94000006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10258246</v>
          </cell>
          <cell r="E21">
            <v>313581809.89999998</v>
          </cell>
          <cell r="F21">
            <v>10174701</v>
          </cell>
          <cell r="G21">
            <v>313753028.61000001</v>
          </cell>
          <cell r="H21">
            <v>627334838.50999999</v>
          </cell>
          <cell r="I21">
            <v>372</v>
          </cell>
          <cell r="J21">
            <v>37480020</v>
          </cell>
          <cell r="K21">
            <v>280</v>
          </cell>
          <cell r="L21">
            <v>28280000</v>
          </cell>
          <cell r="M21">
            <v>65760020</v>
          </cell>
          <cell r="N21">
            <v>226</v>
          </cell>
          <cell r="O21">
            <v>90400000</v>
          </cell>
          <cell r="R21">
            <v>90400000</v>
          </cell>
          <cell r="S21">
            <v>20433825</v>
          </cell>
          <cell r="T21">
            <v>783494858.50999999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0</v>
          </cell>
          <cell r="E23">
            <v>0</v>
          </cell>
          <cell r="F23">
            <v>103513</v>
          </cell>
          <cell r="G23">
            <v>17011404.510000002</v>
          </cell>
          <cell r="H23">
            <v>17011404.510000002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R23">
            <v>0</v>
          </cell>
          <cell r="S23">
            <v>103513</v>
          </cell>
          <cell r="T23">
            <v>17011404.510000002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298</v>
          </cell>
          <cell r="E25">
            <v>208610.8</v>
          </cell>
          <cell r="F25">
            <v>7934</v>
          </cell>
          <cell r="G25">
            <v>2058339.5</v>
          </cell>
          <cell r="H25">
            <v>2266950.2999999998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S25">
            <v>8232</v>
          </cell>
          <cell r="T25">
            <v>2266950.2999999998</v>
          </cell>
        </row>
        <row r="26">
          <cell r="B26" t="str">
            <v>DOMI</v>
          </cell>
          <cell r="C26" t="str">
            <v>Домикс сек ҮЦК ХХК</v>
          </cell>
          <cell r="D26">
            <v>4767</v>
          </cell>
          <cell r="E26">
            <v>1406659.27</v>
          </cell>
          <cell r="F26">
            <v>4684</v>
          </cell>
          <cell r="G26">
            <v>3584454.7</v>
          </cell>
          <cell r="H26">
            <v>4991113.9700000007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9451</v>
          </cell>
          <cell r="T26">
            <v>4991113.9700000007</v>
          </cell>
        </row>
        <row r="27">
          <cell r="B27" t="str">
            <v>DRBR</v>
          </cell>
          <cell r="C27" t="str">
            <v>Дархан брокер ХХК</v>
          </cell>
          <cell r="D27">
            <v>1402</v>
          </cell>
          <cell r="E27">
            <v>510102.8</v>
          </cell>
          <cell r="F27">
            <v>3064</v>
          </cell>
          <cell r="G27">
            <v>3548976</v>
          </cell>
          <cell r="H27">
            <v>4059078.8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4466</v>
          </cell>
          <cell r="T27">
            <v>4059078.8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500</v>
          </cell>
          <cell r="E28">
            <v>87500</v>
          </cell>
          <cell r="F28">
            <v>0</v>
          </cell>
          <cell r="G28">
            <v>0</v>
          </cell>
          <cell r="H28">
            <v>87500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0</v>
          </cell>
          <cell r="S28">
            <v>500</v>
          </cell>
          <cell r="T28">
            <v>87500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380000</v>
          </cell>
          <cell r="E30">
            <v>20140000</v>
          </cell>
          <cell r="F30">
            <v>21283</v>
          </cell>
          <cell r="G30">
            <v>2056210.8</v>
          </cell>
          <cell r="H30">
            <v>22196210.800000001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R30">
            <v>0</v>
          </cell>
          <cell r="S30">
            <v>401283</v>
          </cell>
          <cell r="T30">
            <v>22196210.800000001</v>
          </cell>
        </row>
        <row r="31">
          <cell r="B31" t="str">
            <v>GAUL</v>
          </cell>
          <cell r="C31" t="str">
            <v>Гаүли ХХК</v>
          </cell>
          <cell r="D31">
            <v>149422</v>
          </cell>
          <cell r="E31">
            <v>61246915.240000002</v>
          </cell>
          <cell r="F31">
            <v>96458</v>
          </cell>
          <cell r="G31">
            <v>25797306.870000001</v>
          </cell>
          <cell r="H31">
            <v>87044222.109999999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100</v>
          </cell>
          <cell r="O31">
            <v>40000000</v>
          </cell>
          <cell r="R31">
            <v>40000000</v>
          </cell>
          <cell r="S31">
            <v>245980</v>
          </cell>
          <cell r="T31">
            <v>127044222.11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81864</v>
          </cell>
          <cell r="E32">
            <v>10786131.6</v>
          </cell>
          <cell r="F32">
            <v>109494</v>
          </cell>
          <cell r="G32">
            <v>15297133</v>
          </cell>
          <cell r="H32">
            <v>26083264.600000001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R32">
            <v>0</v>
          </cell>
          <cell r="S32">
            <v>191358</v>
          </cell>
          <cell r="T32">
            <v>26083264.600000001</v>
          </cell>
        </row>
        <row r="33">
          <cell r="B33" t="str">
            <v>GDSC</v>
          </cell>
          <cell r="C33" t="str">
            <v>Гүүдсек ХХК</v>
          </cell>
          <cell r="D33">
            <v>6188094</v>
          </cell>
          <cell r="E33">
            <v>283248605.75999999</v>
          </cell>
          <cell r="F33">
            <v>193106</v>
          </cell>
          <cell r="G33">
            <v>17117056.77</v>
          </cell>
          <cell r="H33">
            <v>300365662.52999997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31</v>
          </cell>
          <cell r="O33">
            <v>12400000</v>
          </cell>
          <cell r="R33">
            <v>12400000</v>
          </cell>
          <cell r="S33">
            <v>6381231</v>
          </cell>
          <cell r="T33">
            <v>312765662.52999997</v>
          </cell>
        </row>
        <row r="34">
          <cell r="B34" t="str">
            <v>GLMT</v>
          </cell>
          <cell r="C34" t="str">
            <v>Голомт Капитал ХХК</v>
          </cell>
          <cell r="D34">
            <v>1539476</v>
          </cell>
          <cell r="E34">
            <v>128714023.25</v>
          </cell>
          <cell r="F34">
            <v>3540558</v>
          </cell>
          <cell r="G34">
            <v>527002541.5</v>
          </cell>
          <cell r="H34">
            <v>655716564.75</v>
          </cell>
          <cell r="I34">
            <v>299</v>
          </cell>
          <cell r="J34">
            <v>120603000</v>
          </cell>
          <cell r="K34">
            <v>299</v>
          </cell>
          <cell r="L34">
            <v>120603000</v>
          </cell>
          <cell r="M34">
            <v>241206000</v>
          </cell>
          <cell r="N34">
            <v>1928</v>
          </cell>
          <cell r="O34">
            <v>771200000</v>
          </cell>
          <cell r="R34">
            <v>771200000</v>
          </cell>
          <cell r="S34">
            <v>5082560</v>
          </cell>
          <cell r="T34">
            <v>1668122564.75</v>
          </cell>
        </row>
        <row r="35">
          <cell r="B35" t="str">
            <v>GNDX</v>
          </cell>
          <cell r="C35" t="str">
            <v>Гендекс ХХК</v>
          </cell>
          <cell r="D35">
            <v>2099</v>
          </cell>
          <cell r="E35">
            <v>881535</v>
          </cell>
          <cell r="F35">
            <v>0</v>
          </cell>
          <cell r="G35">
            <v>0</v>
          </cell>
          <cell r="H35">
            <v>881535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R35">
            <v>0</v>
          </cell>
          <cell r="S35">
            <v>2099</v>
          </cell>
          <cell r="T35">
            <v>881535</v>
          </cell>
        </row>
        <row r="36">
          <cell r="B36" t="str">
            <v>HUN</v>
          </cell>
          <cell r="C36" t="str">
            <v>Хүннү Эмпайр ХХК</v>
          </cell>
          <cell r="D36">
            <v>945</v>
          </cell>
          <cell r="E36">
            <v>684446.8</v>
          </cell>
          <cell r="F36">
            <v>56438</v>
          </cell>
          <cell r="G36">
            <v>6888725.2300000004</v>
          </cell>
          <cell r="H36">
            <v>7573172.0300000003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R36">
            <v>0</v>
          </cell>
          <cell r="S36">
            <v>57383</v>
          </cell>
          <cell r="T36">
            <v>7573172.0300000003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9497</v>
          </cell>
          <cell r="E37">
            <v>20008868.75</v>
          </cell>
          <cell r="F37">
            <v>85998</v>
          </cell>
          <cell r="G37">
            <v>55872787.140000001</v>
          </cell>
          <cell r="H37">
            <v>75881655.890000001</v>
          </cell>
          <cell r="I37">
            <v>0</v>
          </cell>
          <cell r="J37">
            <v>0</v>
          </cell>
          <cell r="K37">
            <v>2</v>
          </cell>
          <cell r="L37">
            <v>204000</v>
          </cell>
          <cell r="M37">
            <v>204000</v>
          </cell>
          <cell r="N37">
            <v>4532</v>
          </cell>
          <cell r="O37">
            <v>1812800000</v>
          </cell>
          <cell r="P37">
            <v>10000</v>
          </cell>
          <cell r="Q37">
            <v>4000000000</v>
          </cell>
          <cell r="R37">
            <v>5812800000</v>
          </cell>
          <cell r="S37">
            <v>110029</v>
          </cell>
          <cell r="T37">
            <v>5888885655.8900003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11609</v>
          </cell>
          <cell r="E38">
            <v>15332480.5</v>
          </cell>
          <cell r="F38">
            <v>0</v>
          </cell>
          <cell r="G38">
            <v>0</v>
          </cell>
          <cell r="H38">
            <v>15332480.5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R38">
            <v>0</v>
          </cell>
          <cell r="S38">
            <v>11609</v>
          </cell>
          <cell r="T38">
            <v>15332480.5</v>
          </cell>
        </row>
        <row r="39">
          <cell r="B39" t="str">
            <v>MERG</v>
          </cell>
          <cell r="C39" t="str">
            <v>Мэргэн санаа ХХК</v>
          </cell>
          <cell r="D39">
            <v>0</v>
          </cell>
          <cell r="E39">
            <v>0</v>
          </cell>
          <cell r="F39">
            <v>2149</v>
          </cell>
          <cell r="G39">
            <v>557912</v>
          </cell>
          <cell r="H39">
            <v>557912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R39">
            <v>0</v>
          </cell>
          <cell r="S39">
            <v>2149</v>
          </cell>
          <cell r="T39">
            <v>557912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882</v>
          </cell>
          <cell r="O40">
            <v>352800000</v>
          </cell>
          <cell r="R40">
            <v>352800000</v>
          </cell>
          <cell r="S40">
            <v>882</v>
          </cell>
          <cell r="T40">
            <v>352800000</v>
          </cell>
        </row>
        <row r="41">
          <cell r="B41" t="str">
            <v>MICC</v>
          </cell>
          <cell r="C41" t="str">
            <v>Эм Ай Си Си ХХК</v>
          </cell>
          <cell r="D41">
            <v>3280</v>
          </cell>
          <cell r="E41">
            <v>13323300</v>
          </cell>
          <cell r="F41">
            <v>14012</v>
          </cell>
          <cell r="G41">
            <v>8864700</v>
          </cell>
          <cell r="H41">
            <v>22188000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R41">
            <v>0</v>
          </cell>
          <cell r="S41">
            <v>17292</v>
          </cell>
          <cell r="T41">
            <v>22188000</v>
          </cell>
        </row>
        <row r="42">
          <cell r="B42" t="str">
            <v>MNET</v>
          </cell>
          <cell r="C42" t="str">
            <v>Ард секюритиз ХХК</v>
          </cell>
          <cell r="D42">
            <v>12240107</v>
          </cell>
          <cell r="E42">
            <v>4050498455.3299999</v>
          </cell>
          <cell r="F42">
            <v>2350026</v>
          </cell>
          <cell r="G42">
            <v>2887798175.4400001</v>
          </cell>
          <cell r="H42">
            <v>6938296630.7700005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916</v>
          </cell>
          <cell r="O42">
            <v>366400000</v>
          </cell>
          <cell r="R42">
            <v>366400000</v>
          </cell>
          <cell r="S42">
            <v>14591049</v>
          </cell>
          <cell r="T42">
            <v>7304696630.7700005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1516</v>
          </cell>
          <cell r="E45">
            <v>1386339.5</v>
          </cell>
          <cell r="F45">
            <v>65961</v>
          </cell>
          <cell r="G45">
            <v>4127399.28</v>
          </cell>
          <cell r="H45">
            <v>5513738.7799999993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R45">
            <v>0</v>
          </cell>
          <cell r="S45">
            <v>67477</v>
          </cell>
          <cell r="T45">
            <v>5513738.7799999993</v>
          </cell>
        </row>
        <row r="46">
          <cell r="B46" t="str">
            <v>MSEC</v>
          </cell>
          <cell r="C46" t="str">
            <v>Монсек ХХК</v>
          </cell>
          <cell r="D46">
            <v>198147</v>
          </cell>
          <cell r="E46">
            <v>23655605.73</v>
          </cell>
          <cell r="F46">
            <v>231510</v>
          </cell>
          <cell r="G46">
            <v>49098312.200000003</v>
          </cell>
          <cell r="H46">
            <v>72753917.930000007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R46">
            <v>0</v>
          </cell>
          <cell r="S46">
            <v>429657</v>
          </cell>
          <cell r="T46">
            <v>72753917.930000007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79741</v>
          </cell>
          <cell r="E47">
            <v>80508945.650000006</v>
          </cell>
          <cell r="F47">
            <v>839596</v>
          </cell>
          <cell r="G47">
            <v>47859839.600000001</v>
          </cell>
          <cell r="H47">
            <v>128368785.25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R47">
            <v>0</v>
          </cell>
          <cell r="S47">
            <v>919337</v>
          </cell>
          <cell r="T47">
            <v>128368785.25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11359</v>
          </cell>
          <cell r="E48">
            <v>2928594.56</v>
          </cell>
          <cell r="F48">
            <v>265</v>
          </cell>
          <cell r="G48">
            <v>198750</v>
          </cell>
          <cell r="H48">
            <v>3127344.56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31</v>
          </cell>
          <cell r="O48">
            <v>12400000</v>
          </cell>
          <cell r="R48">
            <v>12400000</v>
          </cell>
          <cell r="S48">
            <v>11655</v>
          </cell>
          <cell r="T48">
            <v>15527344.560000001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10</v>
          </cell>
          <cell r="J49">
            <v>1000200</v>
          </cell>
          <cell r="K49">
            <v>12</v>
          </cell>
          <cell r="L49">
            <v>1200220</v>
          </cell>
          <cell r="M49">
            <v>2200420</v>
          </cell>
          <cell r="N49">
            <v>8</v>
          </cell>
          <cell r="O49">
            <v>3200000</v>
          </cell>
          <cell r="R49">
            <v>3200000</v>
          </cell>
          <cell r="S49">
            <v>30</v>
          </cell>
          <cell r="T49">
            <v>5400420</v>
          </cell>
        </row>
        <row r="50">
          <cell r="B50" t="str">
            <v>SANR</v>
          </cell>
          <cell r="C50" t="str">
            <v>Санар ХХК</v>
          </cell>
          <cell r="D50">
            <v>700</v>
          </cell>
          <cell r="E50">
            <v>429998</v>
          </cell>
          <cell r="F50">
            <v>13407</v>
          </cell>
          <cell r="G50">
            <v>4715195</v>
          </cell>
          <cell r="H50">
            <v>5145193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R50">
            <v>0</v>
          </cell>
          <cell r="S50">
            <v>14107</v>
          </cell>
          <cell r="T50">
            <v>5145193</v>
          </cell>
        </row>
        <row r="51">
          <cell r="B51" t="str">
            <v>SECP</v>
          </cell>
          <cell r="C51" t="str">
            <v>СИКАП</v>
          </cell>
          <cell r="D51">
            <v>2100</v>
          </cell>
          <cell r="E51">
            <v>35085</v>
          </cell>
          <cell r="F51">
            <v>60054</v>
          </cell>
          <cell r="G51">
            <v>1667542</v>
          </cell>
          <cell r="H51">
            <v>1702627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R51">
            <v>0</v>
          </cell>
          <cell r="S51">
            <v>62154</v>
          </cell>
          <cell r="T51">
            <v>1702627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380068</v>
          </cell>
          <cell r="G52">
            <v>20179848</v>
          </cell>
          <cell r="H52">
            <v>20179848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R52">
            <v>0</v>
          </cell>
          <cell r="S52">
            <v>380068</v>
          </cell>
          <cell r="T52">
            <v>20179848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704848</v>
          </cell>
          <cell r="E54">
            <v>174513834.49000001</v>
          </cell>
          <cell r="F54">
            <v>1178327</v>
          </cell>
          <cell r="G54">
            <v>250507299.30000001</v>
          </cell>
          <cell r="H54">
            <v>425021133.79000002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198</v>
          </cell>
          <cell r="O54">
            <v>79200000</v>
          </cell>
          <cell r="R54">
            <v>79200000</v>
          </cell>
          <cell r="S54">
            <v>1883373</v>
          </cell>
          <cell r="T54">
            <v>504221133.79000002</v>
          </cell>
        </row>
        <row r="55">
          <cell r="B55" t="str">
            <v>TABO</v>
          </cell>
          <cell r="C55" t="str">
            <v>Таван богд ХХК</v>
          </cell>
          <cell r="D55">
            <v>333</v>
          </cell>
          <cell r="E55">
            <v>999000</v>
          </cell>
          <cell r="F55">
            <v>4562</v>
          </cell>
          <cell r="G55">
            <v>4736500</v>
          </cell>
          <cell r="H55">
            <v>5735500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R55">
            <v>0</v>
          </cell>
          <cell r="S55">
            <v>4895</v>
          </cell>
          <cell r="T55">
            <v>5735500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785</v>
          </cell>
          <cell r="E56">
            <v>533323.68999999994</v>
          </cell>
          <cell r="F56">
            <v>448211</v>
          </cell>
          <cell r="G56">
            <v>48275760.380000003</v>
          </cell>
          <cell r="H56">
            <v>48809084.07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R56">
            <v>0</v>
          </cell>
          <cell r="S56">
            <v>448996</v>
          </cell>
          <cell r="T56">
            <v>48809084.07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2531028</v>
          </cell>
          <cell r="E57">
            <v>459932583.22000003</v>
          </cell>
          <cell r="F57">
            <v>1052616</v>
          </cell>
          <cell r="G57">
            <v>190519302.28999999</v>
          </cell>
          <cell r="H57">
            <v>650451885.50999999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634</v>
          </cell>
          <cell r="O57">
            <v>253600000</v>
          </cell>
          <cell r="R57">
            <v>253600000</v>
          </cell>
          <cell r="S57">
            <v>3584278</v>
          </cell>
          <cell r="T57">
            <v>904051885.50999999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11670</v>
          </cell>
          <cell r="E58">
            <v>1321638.26</v>
          </cell>
          <cell r="F58">
            <v>7478</v>
          </cell>
          <cell r="G58">
            <v>1693565.88</v>
          </cell>
          <cell r="H58">
            <v>3015204.1399999997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R58">
            <v>0</v>
          </cell>
          <cell r="S58">
            <v>19148</v>
          </cell>
          <cell r="T58">
            <v>3015204.1399999997</v>
          </cell>
        </row>
        <row r="59">
          <cell r="B59" t="str">
            <v>TTOL</v>
          </cell>
          <cell r="C59" t="str">
            <v>Апекс Капитал ҮЦК</v>
          </cell>
          <cell r="D59">
            <v>517788</v>
          </cell>
          <cell r="E59">
            <v>67894626.099999994</v>
          </cell>
          <cell r="F59">
            <v>1059447</v>
          </cell>
          <cell r="G59">
            <v>217716478.68000001</v>
          </cell>
          <cell r="H59">
            <v>285611104.77999997</v>
          </cell>
          <cell r="I59">
            <v>2</v>
          </cell>
          <cell r="J59">
            <v>204000</v>
          </cell>
          <cell r="K59">
            <v>0</v>
          </cell>
          <cell r="L59">
            <v>0</v>
          </cell>
          <cell r="M59">
            <v>204000</v>
          </cell>
          <cell r="N59">
            <v>29</v>
          </cell>
          <cell r="O59">
            <v>11600000</v>
          </cell>
          <cell r="R59">
            <v>11600000</v>
          </cell>
          <cell r="S59">
            <v>1577266</v>
          </cell>
          <cell r="T59">
            <v>297415104.77999997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516</v>
          </cell>
          <cell r="G60">
            <v>549800</v>
          </cell>
          <cell r="H60">
            <v>549800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R60">
            <v>0</v>
          </cell>
          <cell r="S60">
            <v>516</v>
          </cell>
          <cell r="T60">
            <v>549800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2567</v>
          </cell>
          <cell r="E62">
            <v>1879817</v>
          </cell>
          <cell r="F62">
            <v>25366</v>
          </cell>
          <cell r="G62">
            <v>5821938.75</v>
          </cell>
          <cell r="H62">
            <v>7701755.75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R62">
            <v>0</v>
          </cell>
          <cell r="S62">
            <v>27933</v>
          </cell>
          <cell r="T62">
            <v>7701755.75</v>
          </cell>
        </row>
        <row r="63">
          <cell r="B63" t="str">
            <v>нийт</v>
          </cell>
          <cell r="D63">
            <v>61727471</v>
          </cell>
          <cell r="E63">
            <v>10749666673.57</v>
          </cell>
          <cell r="F63">
            <v>61727471</v>
          </cell>
          <cell r="G63">
            <v>10749666673.57</v>
          </cell>
          <cell r="H63">
            <v>21499333347.139999</v>
          </cell>
          <cell r="I63">
            <v>686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3"/>
  <sheetViews>
    <sheetView tabSelected="1" topLeftCell="C55" zoomScale="70" zoomScaleNormal="70" zoomScaleSheetLayoutView="70" zoomScalePageLayoutView="70" workbookViewId="0">
      <selection activeCell="R21" sqref="R21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1.7109375" style="2" bestFit="1" customWidth="1"/>
    <col min="8" max="8" width="10" style="3" customWidth="1"/>
    <col min="9" max="9" width="18" style="3" customWidth="1"/>
    <col min="10" max="10" width="20.7109375" style="1" customWidth="1"/>
    <col min="11" max="11" width="10.140625" style="1" customWidth="1"/>
    <col min="12" max="12" width="20.4257812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J7" s="5"/>
      <c r="K7" s="5"/>
      <c r="L7" s="5"/>
    </row>
    <row r="8" spans="1:16" x14ac:dyDescent="0.25">
      <c r="H8" s="6"/>
      <c r="I8" s="6"/>
      <c r="J8" s="7"/>
      <c r="K8" s="7"/>
      <c r="L8" s="7"/>
      <c r="M8" s="7"/>
    </row>
    <row r="9" spans="1:16" ht="15" customHeight="1" x14ac:dyDescent="0.25">
      <c r="B9" s="8"/>
      <c r="C9" s="9"/>
      <c r="D9" s="38" t="s">
        <v>0</v>
      </c>
      <c r="E9" s="38"/>
      <c r="F9" s="38"/>
      <c r="G9" s="38"/>
      <c r="H9" s="38"/>
      <c r="I9" s="38"/>
      <c r="J9" s="38"/>
      <c r="K9" s="38"/>
      <c r="L9" s="38"/>
      <c r="M9" s="9"/>
      <c r="N9" s="9"/>
      <c r="O9" s="9"/>
    </row>
    <row r="11" spans="1:16" ht="15" customHeight="1" thickBot="1" x14ac:dyDescent="0.3">
      <c r="L11" s="39" t="s">
        <v>123</v>
      </c>
      <c r="M11" s="39"/>
      <c r="N11" s="39"/>
      <c r="O11" s="39"/>
    </row>
    <row r="12" spans="1:16" ht="14.45" customHeight="1" x14ac:dyDescent="0.25">
      <c r="A12" s="40" t="s">
        <v>1</v>
      </c>
      <c r="B12" s="42" t="s">
        <v>2</v>
      </c>
      <c r="C12" s="42" t="s">
        <v>3</v>
      </c>
      <c r="D12" s="42" t="s">
        <v>4</v>
      </c>
      <c r="E12" s="42"/>
      <c r="F12" s="42"/>
      <c r="G12" s="44" t="s">
        <v>122</v>
      </c>
      <c r="H12" s="44"/>
      <c r="I12" s="44"/>
      <c r="J12" s="44"/>
      <c r="K12" s="44"/>
      <c r="L12" s="44"/>
      <c r="M12" s="44"/>
      <c r="N12" s="46" t="s">
        <v>117</v>
      </c>
      <c r="O12" s="47"/>
    </row>
    <row r="13" spans="1:16" s="8" customFormat="1" ht="15.75" customHeight="1" x14ac:dyDescent="0.25">
      <c r="A13" s="41"/>
      <c r="B13" s="43"/>
      <c r="C13" s="43"/>
      <c r="D13" s="43"/>
      <c r="E13" s="43"/>
      <c r="F13" s="43"/>
      <c r="G13" s="45"/>
      <c r="H13" s="45"/>
      <c r="I13" s="45"/>
      <c r="J13" s="45"/>
      <c r="K13" s="45"/>
      <c r="L13" s="45"/>
      <c r="M13" s="45"/>
      <c r="N13" s="33"/>
      <c r="O13" s="34"/>
      <c r="P13" s="10"/>
    </row>
    <row r="14" spans="1:16" s="8" customFormat="1" ht="33.75" customHeight="1" x14ac:dyDescent="0.25">
      <c r="A14" s="41"/>
      <c r="B14" s="43"/>
      <c r="C14" s="43"/>
      <c r="D14" s="43"/>
      <c r="E14" s="43"/>
      <c r="F14" s="43"/>
      <c r="G14" s="50" t="s">
        <v>5</v>
      </c>
      <c r="H14" s="51"/>
      <c r="I14" s="51"/>
      <c r="J14" s="45" t="s">
        <v>105</v>
      </c>
      <c r="K14" s="45"/>
      <c r="L14" s="45"/>
      <c r="M14" s="45" t="s">
        <v>6</v>
      </c>
      <c r="N14" s="33" t="s">
        <v>7</v>
      </c>
      <c r="O14" s="34" t="s">
        <v>8</v>
      </c>
      <c r="P14" s="10"/>
    </row>
    <row r="15" spans="1:16" s="8" customFormat="1" ht="47.25" x14ac:dyDescent="0.25">
      <c r="A15" s="41"/>
      <c r="B15" s="43"/>
      <c r="C15" s="43"/>
      <c r="D15" s="25" t="s">
        <v>9</v>
      </c>
      <c r="E15" s="25" t="s">
        <v>10</v>
      </c>
      <c r="F15" s="25" t="s">
        <v>11</v>
      </c>
      <c r="G15" s="26" t="s">
        <v>124</v>
      </c>
      <c r="H15" s="11" t="s">
        <v>104</v>
      </c>
      <c r="I15" s="26" t="s">
        <v>125</v>
      </c>
      <c r="J15" s="26" t="s">
        <v>106</v>
      </c>
      <c r="K15" s="26" t="s">
        <v>104</v>
      </c>
      <c r="L15" s="32" t="s">
        <v>126</v>
      </c>
      <c r="M15" s="45"/>
      <c r="N15" s="33"/>
      <c r="O15" s="35"/>
      <c r="P15" s="10"/>
    </row>
    <row r="16" spans="1:16" x14ac:dyDescent="0.25">
      <c r="A16" s="27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VLOOKUP(B16,[3]Brokers!$B$9:$I$69,7,0)</f>
        <v>8607176830.1800003</v>
      </c>
      <c r="H16" s="16">
        <f>VLOOKUP(B16,[1]Brokers!$B$9:$AC$69,28,0)</f>
        <v>0</v>
      </c>
      <c r="I16" s="16">
        <f>VLOOKUP(B16,[3]Brokers!$B$9:$W$62,12,0)</f>
        <v>0</v>
      </c>
      <c r="J16" s="16">
        <f>VLOOKUP(B16,[2]Brokers!$B$9:$M$69,12,0)</f>
        <v>0</v>
      </c>
      <c r="K16" s="16">
        <v>0</v>
      </c>
      <c r="L16" s="16">
        <f>VLOOKUP(B16,[3]Brokers!$B$12:$R$62,17,0)</f>
        <v>154000000</v>
      </c>
      <c r="M16" s="24">
        <f>L16+I16+J16+H16+G16+K16</f>
        <v>8761176830.1800003</v>
      </c>
      <c r="N16" s="24">
        <v>8761176830.1800003</v>
      </c>
      <c r="O16" s="28">
        <f>N16/$N$68</f>
        <v>0.29381674151717541</v>
      </c>
    </row>
    <row r="17" spans="1:16" x14ac:dyDescent="0.25">
      <c r="A17" s="27">
        <f>+A16+1</f>
        <v>2</v>
      </c>
      <c r="B17" s="12" t="s">
        <v>29</v>
      </c>
      <c r="C17" s="13" t="s">
        <v>30</v>
      </c>
      <c r="D17" s="14" t="s">
        <v>14</v>
      </c>
      <c r="E17" s="15" t="s">
        <v>14</v>
      </c>
      <c r="F17" s="15" t="s">
        <v>14</v>
      </c>
      <c r="G17" s="16">
        <f>VLOOKUP(B17,[3]Brokers!$B$9:$I$69,7,0)</f>
        <v>6938296630.7700005</v>
      </c>
      <c r="H17" s="16">
        <f>VLOOKUP(B17,[1]Brokers!$B$9:$AC$69,28,0)</f>
        <v>0</v>
      </c>
      <c r="I17" s="16">
        <f>VLOOKUP(B17,[3]Brokers!$B$9:$W$62,12,0)</f>
        <v>0</v>
      </c>
      <c r="J17" s="16">
        <f>VLOOKUP(B17,[2]Brokers!$B$9:$M$69,12,0)</f>
        <v>0</v>
      </c>
      <c r="K17" s="16">
        <v>0</v>
      </c>
      <c r="L17" s="16">
        <f>VLOOKUP(B17,[3]Brokers!$B$12:$R$62,17,0)</f>
        <v>366400000</v>
      </c>
      <c r="M17" s="24">
        <f>L17+I17+J17+H17+G17+K17</f>
        <v>7304696630.7700005</v>
      </c>
      <c r="N17" s="24">
        <v>7304696630.7700005</v>
      </c>
      <c r="O17" s="28">
        <f>N17/$N$68</f>
        <v>0.24497190313875178</v>
      </c>
    </row>
    <row r="18" spans="1:16" x14ac:dyDescent="0.25">
      <c r="A18" s="27">
        <f t="shared" ref="A18:A67" si="0">+A17+1</f>
        <v>3</v>
      </c>
      <c r="B18" s="12" t="s">
        <v>111</v>
      </c>
      <c r="C18" s="13" t="s">
        <v>112</v>
      </c>
      <c r="D18" s="14" t="s">
        <v>14</v>
      </c>
      <c r="E18" s="14" t="s">
        <v>14</v>
      </c>
      <c r="F18" s="14"/>
      <c r="G18" s="16">
        <f>VLOOKUP(B18,[3]Brokers!$B$9:$I$69,7,0)</f>
        <v>75881655.890000001</v>
      </c>
      <c r="H18" s="16">
        <f>VLOOKUP(B18,[1]Brokers!$B$9:$AC$69,28,0)</f>
        <v>0</v>
      </c>
      <c r="I18" s="16">
        <f>VLOOKUP(B18,[3]Brokers!$B$9:$W$62,12,0)</f>
        <v>204000</v>
      </c>
      <c r="J18" s="16">
        <f>VLOOKUP(B18,[2]Brokers!$B$9:$M$69,12,0)</f>
        <v>0</v>
      </c>
      <c r="K18" s="16">
        <v>0</v>
      </c>
      <c r="L18" s="16">
        <f>VLOOKUP(B18,[3]Brokers!$B$12:$R$62,17,0)</f>
        <v>5812800000</v>
      </c>
      <c r="M18" s="24">
        <f>L18+I18+J18+H18+G18+K18</f>
        <v>5888885655.8900003</v>
      </c>
      <c r="N18" s="24">
        <v>5888885655.8900003</v>
      </c>
      <c r="O18" s="28">
        <f>N18/$N$68</f>
        <v>0.19749095676514108</v>
      </c>
    </row>
    <row r="19" spans="1:16" x14ac:dyDescent="0.25">
      <c r="A19" s="27">
        <f t="shared" si="0"/>
        <v>4</v>
      </c>
      <c r="B19" s="12" t="s">
        <v>19</v>
      </c>
      <c r="C19" s="13" t="s">
        <v>20</v>
      </c>
      <c r="D19" s="14" t="s">
        <v>14</v>
      </c>
      <c r="E19" s="15" t="s">
        <v>14</v>
      </c>
      <c r="F19" s="15" t="s">
        <v>14</v>
      </c>
      <c r="G19" s="16">
        <f>VLOOKUP(B19,[3]Brokers!$B$9:$I$69,7,0)</f>
        <v>655716564.75</v>
      </c>
      <c r="H19" s="16">
        <f>VLOOKUP(B19,[1]Brokers!$B$9:$AC$69,28,0)</f>
        <v>0</v>
      </c>
      <c r="I19" s="16">
        <f>VLOOKUP(B19,[3]Brokers!$B$9:$W$62,12,0)</f>
        <v>241206000</v>
      </c>
      <c r="J19" s="16">
        <f>VLOOKUP(B19,[2]Brokers!$B$9:$M$69,12,0)</f>
        <v>0</v>
      </c>
      <c r="K19" s="16">
        <v>0</v>
      </c>
      <c r="L19" s="16">
        <f>VLOOKUP(B19,[3]Brokers!$B$12:$R$62,17,0)</f>
        <v>771200000</v>
      </c>
      <c r="M19" s="24">
        <f>L19+I19+J19+H19+G19+K19</f>
        <v>1668122564.75</v>
      </c>
      <c r="N19" s="24">
        <v>1668122564.75</v>
      </c>
      <c r="O19" s="28">
        <f>N19/$N$68</f>
        <v>5.5942523011038095E-2</v>
      </c>
    </row>
    <row r="20" spans="1:16" x14ac:dyDescent="0.25">
      <c r="A20" s="27">
        <f t="shared" si="0"/>
        <v>5</v>
      </c>
      <c r="B20" s="12" t="s">
        <v>23</v>
      </c>
      <c r="C20" s="13" t="s">
        <v>24</v>
      </c>
      <c r="D20" s="14" t="s">
        <v>14</v>
      </c>
      <c r="E20" s="15" t="s">
        <v>14</v>
      </c>
      <c r="F20" s="15"/>
      <c r="G20" s="16">
        <f>VLOOKUP(B20,[3]Brokers!$B$9:$I$69,7,0)</f>
        <v>1429144524.8299999</v>
      </c>
      <c r="H20" s="16">
        <f>VLOOKUP(B20,[1]Brokers!$B$9:$AC$69,28,0)</f>
        <v>0</v>
      </c>
      <c r="I20" s="16">
        <f>VLOOKUP(B20,[3]Brokers!$B$9:$W$62,12,0)</f>
        <v>9600120</v>
      </c>
      <c r="J20" s="16">
        <f>VLOOKUP(B20,[2]Brokers!$B$9:$M$69,12,0)</f>
        <v>0</v>
      </c>
      <c r="K20" s="16">
        <v>0</v>
      </c>
      <c r="L20" s="16">
        <f>VLOOKUP(B20,[3]Brokers!$B$12:$R$62,17,0)</f>
        <v>3600000</v>
      </c>
      <c r="M20" s="24">
        <f>L20+I20+J20+H20+G20+K20</f>
        <v>1442344644.8299999</v>
      </c>
      <c r="N20" s="24">
        <v>1442344644.8299999</v>
      </c>
      <c r="O20" s="28">
        <f>N20/$N$68</f>
        <v>4.8370785329759351E-2</v>
      </c>
    </row>
    <row r="21" spans="1:16" x14ac:dyDescent="0.25">
      <c r="A21" s="27">
        <f t="shared" si="0"/>
        <v>6</v>
      </c>
      <c r="B21" s="12" t="s">
        <v>25</v>
      </c>
      <c r="C21" s="13" t="s">
        <v>26</v>
      </c>
      <c r="D21" s="14" t="s">
        <v>14</v>
      </c>
      <c r="E21" s="15" t="s">
        <v>14</v>
      </c>
      <c r="F21" s="15"/>
      <c r="G21" s="16">
        <f>VLOOKUP(B21,[3]Brokers!$B$9:$I$69,7,0)</f>
        <v>650451885.50999999</v>
      </c>
      <c r="H21" s="16">
        <f>VLOOKUP(B21,[1]Brokers!$B$9:$AC$69,28,0)</f>
        <v>0</v>
      </c>
      <c r="I21" s="16">
        <f>VLOOKUP(B21,[3]Brokers!$B$9:$W$62,12,0)</f>
        <v>0</v>
      </c>
      <c r="J21" s="16">
        <f>VLOOKUP(B21,[2]Brokers!$B$9:$M$69,12,0)</f>
        <v>0</v>
      </c>
      <c r="K21" s="16">
        <v>0</v>
      </c>
      <c r="L21" s="16">
        <f>VLOOKUP(B21,[3]Brokers!$B$12:$R$62,17,0)</f>
        <v>253600000</v>
      </c>
      <c r="M21" s="24">
        <f>L21+I21+J21+H21+G21+K21</f>
        <v>904051885.50999999</v>
      </c>
      <c r="N21" s="24">
        <v>904051885.50999999</v>
      </c>
      <c r="O21" s="28">
        <f>N21/$N$68</f>
        <v>3.0318481673374625E-2</v>
      </c>
    </row>
    <row r="22" spans="1:16" x14ac:dyDescent="0.25">
      <c r="A22" s="27">
        <f t="shared" si="0"/>
        <v>7</v>
      </c>
      <c r="B22" s="12" t="s">
        <v>41</v>
      </c>
      <c r="C22" s="13" t="s">
        <v>42</v>
      </c>
      <c r="D22" s="14" t="s">
        <v>14</v>
      </c>
      <c r="E22" s="14"/>
      <c r="F22" s="15"/>
      <c r="G22" s="16">
        <f>VLOOKUP(B22,[3]Brokers!$B$9:$I$69,7,0)</f>
        <v>872509102.94000006</v>
      </c>
      <c r="H22" s="16">
        <f>VLOOKUP(B22,[1]Brokers!$B$9:$AC$69,28,0)</f>
        <v>0</v>
      </c>
      <c r="I22" s="16">
        <f>VLOOKUP(B22,[3]Brokers!$B$9:$W$62,12,0)</f>
        <v>0</v>
      </c>
      <c r="J22" s="16">
        <f>VLOOKUP(B22,[2]Brokers!$B$9:$M$69,12,0)</f>
        <v>0</v>
      </c>
      <c r="K22" s="16">
        <v>0</v>
      </c>
      <c r="L22" s="16">
        <f>VLOOKUP(B22,[3]Brokers!$B$12:$R$62,17,0)</f>
        <v>16400000</v>
      </c>
      <c r="M22" s="24">
        <f>L22+I22+J22+H22+G22+K22</f>
        <v>888909102.94000006</v>
      </c>
      <c r="N22" s="24">
        <v>888909102.94000006</v>
      </c>
      <c r="O22" s="28">
        <f>N22/$N$68</f>
        <v>2.9810650006640758E-2</v>
      </c>
    </row>
    <row r="23" spans="1:16" x14ac:dyDescent="0.25">
      <c r="A23" s="27">
        <f t="shared" si="0"/>
        <v>8</v>
      </c>
      <c r="B23" s="12" t="s">
        <v>21</v>
      </c>
      <c r="C23" s="13" t="s">
        <v>22</v>
      </c>
      <c r="D23" s="14" t="s">
        <v>14</v>
      </c>
      <c r="E23" s="15" t="s">
        <v>14</v>
      </c>
      <c r="F23" s="15" t="s">
        <v>14</v>
      </c>
      <c r="G23" s="16">
        <f>VLOOKUP(B23,[3]Brokers!$B$9:$I$69,7,0)</f>
        <v>627334838.50999999</v>
      </c>
      <c r="H23" s="16">
        <f>VLOOKUP(B23,[1]Brokers!$B$9:$AC$69,28,0)</f>
        <v>0</v>
      </c>
      <c r="I23" s="16">
        <f>VLOOKUP(B23,[3]Brokers!$B$9:$W$62,12,0)</f>
        <v>65760020</v>
      </c>
      <c r="J23" s="16">
        <f>VLOOKUP(B23,[2]Brokers!$B$9:$M$69,12,0)</f>
        <v>0</v>
      </c>
      <c r="K23" s="16">
        <v>0</v>
      </c>
      <c r="L23" s="16">
        <f>VLOOKUP(B23,[3]Brokers!$B$12:$R$62,17,0)</f>
        <v>90400000</v>
      </c>
      <c r="M23" s="24">
        <f>L23+I23+J23+H23+G23+K23</f>
        <v>783494858.50999999</v>
      </c>
      <c r="N23" s="24">
        <v>783494858.50999999</v>
      </c>
      <c r="O23" s="28">
        <f>N23/$N$68</f>
        <v>2.6275454860113696E-2</v>
      </c>
    </row>
    <row r="24" spans="1:16" x14ac:dyDescent="0.25">
      <c r="A24" s="27">
        <f t="shared" si="0"/>
        <v>9</v>
      </c>
      <c r="B24" s="12" t="s">
        <v>27</v>
      </c>
      <c r="C24" s="13" t="s">
        <v>28</v>
      </c>
      <c r="D24" s="14" t="s">
        <v>14</v>
      </c>
      <c r="E24" s="15" t="s">
        <v>14</v>
      </c>
      <c r="F24" s="15" t="s">
        <v>14</v>
      </c>
      <c r="G24" s="16">
        <f>VLOOKUP(B24,[3]Brokers!$B$9:$I$69,7,0)</f>
        <v>425021133.79000002</v>
      </c>
      <c r="H24" s="16">
        <f>VLOOKUP(B24,[1]Brokers!$B$9:$AC$69,28,0)</f>
        <v>0</v>
      </c>
      <c r="I24" s="16">
        <f>VLOOKUP(B24,[3]Brokers!$B$9:$W$62,12,0)</f>
        <v>0</v>
      </c>
      <c r="J24" s="16">
        <f>VLOOKUP(B24,[2]Brokers!$B$9:$M$69,12,0)</f>
        <v>0</v>
      </c>
      <c r="K24" s="16">
        <v>0</v>
      </c>
      <c r="L24" s="16">
        <f>VLOOKUP(B24,[3]Brokers!$B$12:$R$62,17,0)</f>
        <v>79200000</v>
      </c>
      <c r="M24" s="24">
        <f>L24+I24+J24+H24+G24+K24</f>
        <v>504221133.79000002</v>
      </c>
      <c r="N24" s="24">
        <v>504221133.79000002</v>
      </c>
      <c r="O24" s="28">
        <f>N24/$N$68</f>
        <v>1.6909670173981619E-2</v>
      </c>
    </row>
    <row r="25" spans="1:16" s="23" customFormat="1" x14ac:dyDescent="0.25">
      <c r="A25" s="27">
        <f t="shared" si="0"/>
        <v>10</v>
      </c>
      <c r="B25" s="12" t="s">
        <v>33</v>
      </c>
      <c r="C25" s="13" t="s">
        <v>34</v>
      </c>
      <c r="D25" s="14" t="s">
        <v>14</v>
      </c>
      <c r="E25" s="15"/>
      <c r="F25" s="15"/>
      <c r="G25" s="16">
        <f>VLOOKUP(B25,[3]Brokers!$B$9:$I$69,7,0)</f>
        <v>0</v>
      </c>
      <c r="H25" s="16">
        <f>VLOOKUP(B25,[1]Brokers!$B$9:$AC$69,28,0)</f>
        <v>0</v>
      </c>
      <c r="I25" s="16">
        <f>VLOOKUP(B25,[3]Brokers!$B$9:$W$62,12,0)</f>
        <v>0</v>
      </c>
      <c r="J25" s="16">
        <f>VLOOKUP(B25,[2]Brokers!$B$9:$M$69,12,0)</f>
        <v>0</v>
      </c>
      <c r="K25" s="16">
        <v>0</v>
      </c>
      <c r="L25" s="16">
        <f>VLOOKUP(B25,[3]Brokers!$B$12:$R$62,17,0)</f>
        <v>352800000</v>
      </c>
      <c r="M25" s="24">
        <f>L25+I25+J25+H25+G25+K25</f>
        <v>352800000</v>
      </c>
      <c r="N25" s="24">
        <v>352800000</v>
      </c>
      <c r="O25" s="28">
        <f>N25/$N$68</f>
        <v>1.1831577927999635E-2</v>
      </c>
      <c r="P25" s="10"/>
    </row>
    <row r="26" spans="1:16" x14ac:dyDescent="0.25">
      <c r="A26" s="27">
        <f t="shared" si="0"/>
        <v>11</v>
      </c>
      <c r="B26" s="12" t="s">
        <v>90</v>
      </c>
      <c r="C26" s="13" t="s">
        <v>91</v>
      </c>
      <c r="D26" s="14" t="s">
        <v>14</v>
      </c>
      <c r="E26" s="15" t="s">
        <v>14</v>
      </c>
      <c r="F26" s="15" t="s">
        <v>14</v>
      </c>
      <c r="G26" s="16">
        <f>VLOOKUP(B26,[3]Brokers!$B$9:$I$69,7,0)</f>
        <v>300365662.52999997</v>
      </c>
      <c r="H26" s="16">
        <f>VLOOKUP(B26,[1]Brokers!$B$9:$AC$69,28,0)</f>
        <v>0</v>
      </c>
      <c r="I26" s="16">
        <f>VLOOKUP(B26,[3]Brokers!$B$9:$W$62,12,0)</f>
        <v>0</v>
      </c>
      <c r="J26" s="16">
        <f>VLOOKUP(B26,[2]Brokers!$B$9:$M$69,12,0)</f>
        <v>0</v>
      </c>
      <c r="K26" s="16">
        <v>0</v>
      </c>
      <c r="L26" s="16">
        <f>VLOOKUP(B26,[3]Brokers!$B$12:$R$62,17,0)</f>
        <v>12400000</v>
      </c>
      <c r="M26" s="24">
        <f>L26+I26+J26+H26+G26+K26</f>
        <v>312765662.52999997</v>
      </c>
      <c r="N26" s="24">
        <v>312765662.52999997</v>
      </c>
      <c r="O26" s="28">
        <f>N26/$N$68</f>
        <v>1.0488977634427805E-2</v>
      </c>
    </row>
    <row r="27" spans="1:16" x14ac:dyDescent="0.25">
      <c r="A27" s="27">
        <f t="shared" si="0"/>
        <v>12</v>
      </c>
      <c r="B27" s="12" t="s">
        <v>77</v>
      </c>
      <c r="C27" s="13" t="s">
        <v>109</v>
      </c>
      <c r="D27" s="14" t="s">
        <v>14</v>
      </c>
      <c r="E27" s="15"/>
      <c r="F27" s="15" t="s">
        <v>14</v>
      </c>
      <c r="G27" s="16">
        <f>VLOOKUP(B27,[3]Brokers!$B$9:$I$69,7,0)</f>
        <v>285611104.77999997</v>
      </c>
      <c r="H27" s="16">
        <f>VLOOKUP(B27,[1]Brokers!$B$9:$AC$69,28,0)</f>
        <v>0</v>
      </c>
      <c r="I27" s="16">
        <f>VLOOKUP(B27,[3]Brokers!$B$9:$W$62,12,0)</f>
        <v>204000</v>
      </c>
      <c r="J27" s="16">
        <f>VLOOKUP(B27,[2]Brokers!$B$9:$M$69,12,0)</f>
        <v>0</v>
      </c>
      <c r="K27" s="16">
        <v>0</v>
      </c>
      <c r="L27" s="16">
        <f>VLOOKUP(B27,[3]Brokers!$B$12:$R$62,17,0)</f>
        <v>11600000</v>
      </c>
      <c r="M27" s="24">
        <f>L27+I27+J27+H27+G27+K27</f>
        <v>297415104.77999997</v>
      </c>
      <c r="N27" s="24">
        <v>297415104.77999997</v>
      </c>
      <c r="O27" s="28">
        <f>N27/$N$68</f>
        <v>9.9741779738343143E-3</v>
      </c>
    </row>
    <row r="28" spans="1:16" x14ac:dyDescent="0.25">
      <c r="A28" s="27">
        <f t="shared" si="0"/>
        <v>13</v>
      </c>
      <c r="B28" s="12" t="s">
        <v>15</v>
      </c>
      <c r="C28" s="13" t="s">
        <v>16</v>
      </c>
      <c r="D28" s="14" t="s">
        <v>14</v>
      </c>
      <c r="E28" s="15"/>
      <c r="F28" s="15" t="s">
        <v>14</v>
      </c>
      <c r="G28" s="16">
        <f>VLOOKUP(B28,[3]Brokers!$B$9:$I$69,7,0)</f>
        <v>128368785.25</v>
      </c>
      <c r="H28" s="16">
        <f>VLOOKUP(B28,[1]Brokers!$B$9:$AC$69,28,0)</f>
        <v>0</v>
      </c>
      <c r="I28" s="16">
        <f>VLOOKUP(B28,[3]Brokers!$B$9:$W$62,12,0)</f>
        <v>0</v>
      </c>
      <c r="J28" s="16">
        <f>VLOOKUP(B28,[2]Brokers!$B$9:$M$69,12,0)</f>
        <v>0</v>
      </c>
      <c r="K28" s="16">
        <v>0</v>
      </c>
      <c r="L28" s="16">
        <f>VLOOKUP(B28,[3]Brokers!$B$12:$R$62,17,0)</f>
        <v>0</v>
      </c>
      <c r="M28" s="24">
        <f>L28+I28+J28+H28+G28+K28</f>
        <v>128368785.25</v>
      </c>
      <c r="N28" s="24">
        <v>128368785.25</v>
      </c>
      <c r="O28" s="28">
        <f>N28/$N$68</f>
        <v>4.3050036457143569E-3</v>
      </c>
    </row>
    <row r="29" spans="1:16" x14ac:dyDescent="0.25">
      <c r="A29" s="27">
        <f t="shared" si="0"/>
        <v>14</v>
      </c>
      <c r="B29" s="12" t="s">
        <v>31</v>
      </c>
      <c r="C29" s="13" t="s">
        <v>32</v>
      </c>
      <c r="D29" s="14" t="s">
        <v>14</v>
      </c>
      <c r="E29" s="15" t="s">
        <v>14</v>
      </c>
      <c r="F29" s="15"/>
      <c r="G29" s="16">
        <f>VLOOKUP(B29,[3]Brokers!$B$9:$I$69,7,0)</f>
        <v>87044222.109999999</v>
      </c>
      <c r="H29" s="16">
        <f>VLOOKUP(B29,[1]Brokers!$B$9:$AC$69,28,0)</f>
        <v>0</v>
      </c>
      <c r="I29" s="16">
        <f>VLOOKUP(B29,[3]Brokers!$B$9:$W$62,12,0)</f>
        <v>0</v>
      </c>
      <c r="J29" s="16">
        <f>VLOOKUP(B29,[2]Brokers!$B$9:$M$69,12,0)</f>
        <v>0</v>
      </c>
      <c r="K29" s="16">
        <v>0</v>
      </c>
      <c r="L29" s="16">
        <f>VLOOKUP(B29,[3]Brokers!$B$12:$R$62,17,0)</f>
        <v>40000000</v>
      </c>
      <c r="M29" s="24">
        <f>L29+I29+J29+H29+G29+K29</f>
        <v>127044222.11</v>
      </c>
      <c r="N29" s="24">
        <v>127044222.11</v>
      </c>
      <c r="O29" s="28">
        <f>N29/$N$68</f>
        <v>4.2605828066795892E-3</v>
      </c>
    </row>
    <row r="30" spans="1:16" x14ac:dyDescent="0.25">
      <c r="A30" s="27">
        <f t="shared" si="0"/>
        <v>15</v>
      </c>
      <c r="B30" s="12" t="s">
        <v>63</v>
      </c>
      <c r="C30" s="13" t="s">
        <v>64</v>
      </c>
      <c r="D30" s="14" t="s">
        <v>14</v>
      </c>
      <c r="E30" s="15"/>
      <c r="F30" s="15"/>
      <c r="G30" s="16">
        <f>VLOOKUP(B30,[3]Brokers!$B$9:$I$69,7,0)</f>
        <v>79333334.980000004</v>
      </c>
      <c r="H30" s="16">
        <f>VLOOKUP(B30,[1]Brokers!$B$9:$AC$69,28,0)</f>
        <v>0</v>
      </c>
      <c r="I30" s="16">
        <f>VLOOKUP(B30,[3]Brokers!$B$9:$W$62,12,0)</f>
        <v>0</v>
      </c>
      <c r="J30" s="16">
        <f>VLOOKUP(B30,[2]Brokers!$B$9:$M$69,12,0)</f>
        <v>0</v>
      </c>
      <c r="K30" s="16">
        <v>0</v>
      </c>
      <c r="L30" s="16">
        <f>VLOOKUP(B30,[3]Brokers!$B$12:$R$62,17,0)</f>
        <v>0</v>
      </c>
      <c r="M30" s="24">
        <f>L30+I30+J30+H30+G30+K30</f>
        <v>79333334.980000004</v>
      </c>
      <c r="N30" s="24">
        <v>79333334.980000004</v>
      </c>
      <c r="O30" s="28">
        <f>N30/$N$68</f>
        <v>2.6605400654874413E-3</v>
      </c>
    </row>
    <row r="31" spans="1:16" x14ac:dyDescent="0.25">
      <c r="A31" s="27">
        <f t="shared" si="0"/>
        <v>16</v>
      </c>
      <c r="B31" s="12" t="s">
        <v>35</v>
      </c>
      <c r="C31" s="13" t="s">
        <v>36</v>
      </c>
      <c r="D31" s="14" t="s">
        <v>14</v>
      </c>
      <c r="E31" s="15"/>
      <c r="F31" s="15"/>
      <c r="G31" s="16">
        <f>VLOOKUP(B31,[3]Brokers!$B$9:$I$69,7,0)</f>
        <v>72753917.930000007</v>
      </c>
      <c r="H31" s="16">
        <f>VLOOKUP(B31,[1]Brokers!$B$9:$AC$69,28,0)</f>
        <v>0</v>
      </c>
      <c r="I31" s="16">
        <f>VLOOKUP(B31,[3]Brokers!$B$9:$W$62,12,0)</f>
        <v>0</v>
      </c>
      <c r="J31" s="16">
        <f>VLOOKUP(B31,[2]Brokers!$B$9:$M$69,12,0)</f>
        <v>0</v>
      </c>
      <c r="K31" s="16">
        <v>0</v>
      </c>
      <c r="L31" s="16">
        <f>VLOOKUP(B31,[3]Brokers!$B$12:$R$62,17,0)</f>
        <v>0</v>
      </c>
      <c r="M31" s="24">
        <f>L31+I31+J31+H31+G31+K31</f>
        <v>72753917.930000007</v>
      </c>
      <c r="N31" s="24">
        <v>72753917.930000007</v>
      </c>
      <c r="O31" s="28">
        <f>N31/$N$68</f>
        <v>2.4398912969276782E-3</v>
      </c>
    </row>
    <row r="32" spans="1:16" x14ac:dyDescent="0.25">
      <c r="A32" s="27">
        <f t="shared" si="0"/>
        <v>17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VLOOKUP(B32,[3]Brokers!$B$9:$I$69,7,0)</f>
        <v>48809084.07</v>
      </c>
      <c r="H32" s="16">
        <f>VLOOKUP(B32,[1]Brokers!$B$9:$AC$69,28,0)</f>
        <v>0</v>
      </c>
      <c r="I32" s="16">
        <f>VLOOKUP(B32,[3]Brokers!$B$9:$W$62,12,0)</f>
        <v>0</v>
      </c>
      <c r="J32" s="16">
        <f>VLOOKUP(B32,[2]Brokers!$B$9:$M$69,12,0)</f>
        <v>0</v>
      </c>
      <c r="K32" s="16">
        <v>0</v>
      </c>
      <c r="L32" s="16">
        <f>VLOOKUP(B32,[3]Brokers!$B$12:$R$62,17,0)</f>
        <v>0</v>
      </c>
      <c r="M32" s="24">
        <f>L32+I32+J32+H32+G32+K32</f>
        <v>48809084.07</v>
      </c>
      <c r="N32" s="24">
        <v>48809084.07</v>
      </c>
      <c r="O32" s="28">
        <f>N32/$N$68</f>
        <v>1.6368721138562657E-3</v>
      </c>
    </row>
    <row r="33" spans="1:16" x14ac:dyDescent="0.25">
      <c r="A33" s="27">
        <f t="shared" si="0"/>
        <v>18</v>
      </c>
      <c r="B33" s="12" t="s">
        <v>51</v>
      </c>
      <c r="C33" s="13" t="s">
        <v>52</v>
      </c>
      <c r="D33" s="14" t="s">
        <v>14</v>
      </c>
      <c r="E33" s="15"/>
      <c r="F33" s="15"/>
      <c r="G33" s="16">
        <f>VLOOKUP(B33,[3]Brokers!$B$9:$I$69,7,0)</f>
        <v>24263606.350000001</v>
      </c>
      <c r="H33" s="16">
        <f>VLOOKUP(B33,[1]Brokers!$B$9:$AC$69,28,0)</f>
        <v>0</v>
      </c>
      <c r="I33" s="16">
        <f>VLOOKUP(B33,[3]Brokers!$B$9:$W$62,12,0)</f>
        <v>0</v>
      </c>
      <c r="J33" s="16">
        <f>VLOOKUP(B33,[2]Brokers!$B$9:$M$69,12,0)</f>
        <v>0</v>
      </c>
      <c r="K33" s="16">
        <v>0</v>
      </c>
      <c r="L33" s="16">
        <f>VLOOKUP(B33,[3]Brokers!$B$12:$R$62,17,0)</f>
        <v>20000000</v>
      </c>
      <c r="M33" s="24">
        <f>L33+I33+J33+H33+G33+K33</f>
        <v>44263606.350000001</v>
      </c>
      <c r="N33" s="24">
        <v>44263606.350000001</v>
      </c>
      <c r="O33" s="28">
        <f>N33/$N$68</f>
        <v>1.4844339793206476E-3</v>
      </c>
    </row>
    <row r="34" spans="1:16" x14ac:dyDescent="0.25">
      <c r="A34" s="27">
        <f t="shared" si="0"/>
        <v>19</v>
      </c>
      <c r="B34" s="12" t="s">
        <v>75</v>
      </c>
      <c r="C34" s="13" t="s">
        <v>76</v>
      </c>
      <c r="D34" s="14" t="s">
        <v>14</v>
      </c>
      <c r="E34" s="15"/>
      <c r="F34" s="15"/>
      <c r="G34" s="16">
        <f>VLOOKUP(B34,[3]Brokers!$B$9:$I$69,7,0)</f>
        <v>26083264.600000001</v>
      </c>
      <c r="H34" s="16">
        <f>VLOOKUP(B34,[1]Brokers!$B$9:$AC$69,28,0)</f>
        <v>0</v>
      </c>
      <c r="I34" s="16">
        <f>VLOOKUP(B34,[3]Brokers!$B$9:$W$62,12,0)</f>
        <v>0</v>
      </c>
      <c r="J34" s="16">
        <f>VLOOKUP(B34,[2]Brokers!$B$9:$M$69,12,0)</f>
        <v>0</v>
      </c>
      <c r="K34" s="16">
        <v>0</v>
      </c>
      <c r="L34" s="16">
        <f>VLOOKUP(B34,[3]Brokers!$B$12:$R$62,17,0)</f>
        <v>0</v>
      </c>
      <c r="M34" s="24">
        <f>L34+I34+J34+H34+G34+K34</f>
        <v>26083264.600000001</v>
      </c>
      <c r="N34" s="24">
        <v>26083264.600000001</v>
      </c>
      <c r="O34" s="28">
        <f>N34/$N$68</f>
        <v>8.7473406386489292E-4</v>
      </c>
    </row>
    <row r="35" spans="1:16" x14ac:dyDescent="0.25">
      <c r="A35" s="27">
        <f t="shared" si="0"/>
        <v>20</v>
      </c>
      <c r="B35" s="12" t="s">
        <v>88</v>
      </c>
      <c r="C35" s="13" t="s">
        <v>89</v>
      </c>
      <c r="D35" s="14" t="s">
        <v>14</v>
      </c>
      <c r="E35" s="15"/>
      <c r="F35" s="15"/>
      <c r="G35" s="16">
        <f>VLOOKUP(B35,[3]Brokers!$B$9:$I$69,7,0)</f>
        <v>22196210.800000001</v>
      </c>
      <c r="H35" s="16">
        <f>VLOOKUP(B35,[1]Brokers!$B$9:$AC$69,28,0)</f>
        <v>0</v>
      </c>
      <c r="I35" s="16">
        <f>VLOOKUP(B35,[3]Brokers!$B$9:$W$62,12,0)</f>
        <v>0</v>
      </c>
      <c r="J35" s="16">
        <f>VLOOKUP(B35,[2]Brokers!$B$9:$M$69,12,0)</f>
        <v>0</v>
      </c>
      <c r="K35" s="16">
        <v>0</v>
      </c>
      <c r="L35" s="16">
        <f>VLOOKUP(B35,[3]Brokers!$B$12:$R$62,17,0)</f>
        <v>0</v>
      </c>
      <c r="M35" s="24">
        <f>L35+I35+J35+H35+G35+K35</f>
        <v>22196210.800000001</v>
      </c>
      <c r="N35" s="24">
        <v>22196210.800000001</v>
      </c>
      <c r="O35" s="28">
        <f>N35/$N$68</f>
        <v>7.4437697785291132E-4</v>
      </c>
    </row>
    <row r="36" spans="1:16" x14ac:dyDescent="0.25">
      <c r="A36" s="27">
        <f t="shared" si="0"/>
        <v>21</v>
      </c>
      <c r="B36" s="12" t="s">
        <v>82</v>
      </c>
      <c r="C36" s="13" t="s">
        <v>83</v>
      </c>
      <c r="D36" s="14" t="s">
        <v>14</v>
      </c>
      <c r="E36" s="15" t="s">
        <v>14</v>
      </c>
      <c r="F36" s="15"/>
      <c r="G36" s="16">
        <f>VLOOKUP(B36,[3]Brokers!$B$9:$I$69,7,0)</f>
        <v>22188000</v>
      </c>
      <c r="H36" s="16">
        <f>VLOOKUP(B36,[1]Brokers!$B$9:$AC$69,28,0)</f>
        <v>0</v>
      </c>
      <c r="I36" s="16">
        <f>VLOOKUP(B36,[3]Brokers!$B$9:$W$62,12,0)</f>
        <v>0</v>
      </c>
      <c r="J36" s="16">
        <f>VLOOKUP(B36,[2]Brokers!$B$9:$M$69,12,0)</f>
        <v>0</v>
      </c>
      <c r="K36" s="16">
        <v>0</v>
      </c>
      <c r="L36" s="16">
        <f>VLOOKUP(B36,[3]Brokers!$B$12:$R$62,17,0)</f>
        <v>0</v>
      </c>
      <c r="M36" s="24">
        <f>L36+I36+J36+H36+G36+K36</f>
        <v>22188000</v>
      </c>
      <c r="N36" s="24">
        <v>22188000</v>
      </c>
      <c r="O36" s="28">
        <f>N36/$N$68</f>
        <v>7.4410161866909268E-4</v>
      </c>
    </row>
    <row r="37" spans="1:16" x14ac:dyDescent="0.25">
      <c r="A37" s="27">
        <f t="shared" si="0"/>
        <v>22</v>
      </c>
      <c r="B37" s="12" t="s">
        <v>94</v>
      </c>
      <c r="C37" s="13" t="s">
        <v>95</v>
      </c>
      <c r="D37" s="14" t="s">
        <v>14</v>
      </c>
      <c r="E37" s="15" t="s">
        <v>14</v>
      </c>
      <c r="F37" s="15" t="s">
        <v>14</v>
      </c>
      <c r="G37" s="16">
        <f>VLOOKUP(B37,[3]Brokers!$B$9:$I$69,7,0)</f>
        <v>20179848</v>
      </c>
      <c r="H37" s="16">
        <f>VLOOKUP(B37,[1]Brokers!$B$9:$AC$69,28,0)</f>
        <v>0</v>
      </c>
      <c r="I37" s="16">
        <f>VLOOKUP(B37,[3]Brokers!$B$9:$W$62,12,0)</f>
        <v>0</v>
      </c>
      <c r="J37" s="16">
        <f>VLOOKUP(B37,[2]Brokers!$B$9:$M$69,12,0)</f>
        <v>0</v>
      </c>
      <c r="K37" s="16">
        <v>0</v>
      </c>
      <c r="L37" s="16">
        <f>VLOOKUP(B37,[3]Brokers!$B$12:$R$62,17,0)</f>
        <v>0</v>
      </c>
      <c r="M37" s="24">
        <f>L37+I37+J37+H37+G37+K37</f>
        <v>20179848</v>
      </c>
      <c r="N37" s="24">
        <v>20179848</v>
      </c>
      <c r="O37" s="28">
        <f>N37/$N$68</f>
        <v>6.7675579418137064E-4</v>
      </c>
    </row>
    <row r="38" spans="1:16" x14ac:dyDescent="0.25">
      <c r="A38" s="27">
        <f t="shared" si="0"/>
        <v>23</v>
      </c>
      <c r="B38" s="12" t="s">
        <v>110</v>
      </c>
      <c r="C38" s="13" t="s">
        <v>121</v>
      </c>
      <c r="D38" s="14" t="s">
        <v>14</v>
      </c>
      <c r="E38" s="15"/>
      <c r="F38" s="15"/>
      <c r="G38" s="16">
        <f>VLOOKUP(B38,[3]Brokers!$B$9:$I$69,7,0)</f>
        <v>17011404.510000002</v>
      </c>
      <c r="H38" s="16">
        <f>VLOOKUP(B38,[1]Brokers!$B$9:$AC$69,28,0)</f>
        <v>0</v>
      </c>
      <c r="I38" s="16">
        <f>VLOOKUP(B38,[3]Brokers!$B$9:$W$62,12,0)</f>
        <v>0</v>
      </c>
      <c r="J38" s="16">
        <f>VLOOKUP(B38,[2]Brokers!$B$9:$M$69,12,0)</f>
        <v>0</v>
      </c>
      <c r="K38" s="16">
        <v>0</v>
      </c>
      <c r="L38" s="16">
        <f>VLOOKUP(B38,[3]Brokers!$B$12:$R$62,17,0)</f>
        <v>0</v>
      </c>
      <c r="M38" s="24">
        <f>L38+I38+J38+H38+G38+K38</f>
        <v>17011404.510000002</v>
      </c>
      <c r="N38" s="24">
        <v>17011404.510000002</v>
      </c>
      <c r="O38" s="28">
        <f>N38/$N$68</f>
        <v>5.7049818062582041E-4</v>
      </c>
    </row>
    <row r="39" spans="1:16" x14ac:dyDescent="0.25">
      <c r="A39" s="27">
        <f t="shared" si="0"/>
        <v>24</v>
      </c>
      <c r="B39" s="12" t="s">
        <v>37</v>
      </c>
      <c r="C39" s="13" t="s">
        <v>38</v>
      </c>
      <c r="D39" s="14" t="s">
        <v>14</v>
      </c>
      <c r="E39" s="15" t="s">
        <v>14</v>
      </c>
      <c r="F39" s="15" t="s">
        <v>14</v>
      </c>
      <c r="G39" s="16">
        <f>VLOOKUP(B39,[3]Brokers!$B$9:$I$69,7,0)</f>
        <v>3127344.56</v>
      </c>
      <c r="H39" s="16">
        <f>VLOOKUP(B39,[1]Brokers!$B$9:$AC$69,28,0)</f>
        <v>0</v>
      </c>
      <c r="I39" s="16">
        <f>VLOOKUP(B39,[3]Brokers!$B$9:$W$62,12,0)</f>
        <v>0</v>
      </c>
      <c r="J39" s="16">
        <f>VLOOKUP(B39,[2]Brokers!$B$9:$M$69,12,0)</f>
        <v>0</v>
      </c>
      <c r="K39" s="16">
        <v>0</v>
      </c>
      <c r="L39" s="16">
        <f>VLOOKUP(B39,[3]Brokers!$B$12:$R$62,17,0)</f>
        <v>12400000</v>
      </c>
      <c r="M39" s="24">
        <f>L39+I39+J39+H39+G39+K39</f>
        <v>15527344.560000001</v>
      </c>
      <c r="N39" s="24">
        <v>15527344.560000001</v>
      </c>
      <c r="O39" s="28">
        <f>N39/$N$68</f>
        <v>5.2072842170221431E-4</v>
      </c>
      <c r="P39" s="1"/>
    </row>
    <row r="40" spans="1:16" x14ac:dyDescent="0.25">
      <c r="A40" s="27">
        <f t="shared" si="0"/>
        <v>25</v>
      </c>
      <c r="B40" s="12" t="s">
        <v>43</v>
      </c>
      <c r="C40" s="13" t="s">
        <v>44</v>
      </c>
      <c r="D40" s="14" t="s">
        <v>14</v>
      </c>
      <c r="E40" s="15" t="s">
        <v>14</v>
      </c>
      <c r="F40" s="15"/>
      <c r="G40" s="16">
        <f>VLOOKUP(B40,[3]Brokers!$B$9:$I$69,7,0)</f>
        <v>15332480.5</v>
      </c>
      <c r="H40" s="16">
        <f>VLOOKUP(B40,[1]Brokers!$B$9:$AC$69,28,0)</f>
        <v>0</v>
      </c>
      <c r="I40" s="16">
        <f>VLOOKUP(B40,[3]Brokers!$B$9:$W$62,12,0)</f>
        <v>0</v>
      </c>
      <c r="J40" s="16">
        <f>VLOOKUP(B40,[2]Brokers!$B$9:$M$69,12,0)</f>
        <v>0</v>
      </c>
      <c r="K40" s="16">
        <v>0</v>
      </c>
      <c r="L40" s="16">
        <f>VLOOKUP(B40,[3]Brokers!$B$12:$R$62,17,0)</f>
        <v>0</v>
      </c>
      <c r="M40" s="24">
        <f>L40+I40+J40+H40+G40+K40</f>
        <v>15332480.5</v>
      </c>
      <c r="N40" s="24">
        <v>15332480.5</v>
      </c>
      <c r="O40" s="28">
        <f>N40/$N$68</f>
        <v>5.1419341798550117E-4</v>
      </c>
    </row>
    <row r="41" spans="1:16" x14ac:dyDescent="0.25">
      <c r="A41" s="27">
        <f t="shared" si="0"/>
        <v>26</v>
      </c>
      <c r="B41" s="12" t="s">
        <v>98</v>
      </c>
      <c r="C41" s="13" t="s">
        <v>99</v>
      </c>
      <c r="D41" s="14" t="s">
        <v>14</v>
      </c>
      <c r="E41" s="15"/>
      <c r="F41" s="15"/>
      <c r="G41" s="16">
        <f>VLOOKUP(B41,[3]Brokers!$B$9:$I$69,7,0)</f>
        <v>9945890</v>
      </c>
      <c r="H41" s="16">
        <f>VLOOKUP(B41,[1]Brokers!$B$9:$AC$69,28,0)</f>
        <v>0</v>
      </c>
      <c r="I41" s="16">
        <f>VLOOKUP(B41,[3]Brokers!$B$9:$W$62,12,0)</f>
        <v>0</v>
      </c>
      <c r="J41" s="16">
        <f>VLOOKUP(B41,[2]Brokers!$B$9:$M$69,12,0)</f>
        <v>0</v>
      </c>
      <c r="K41" s="16">
        <v>0</v>
      </c>
      <c r="L41" s="16">
        <f>VLOOKUP(B41,[3]Brokers!$B$12:$R$62,17,0)</f>
        <v>0</v>
      </c>
      <c r="M41" s="24">
        <f>L41+I41+J41+H41+G41+K41</f>
        <v>9945890</v>
      </c>
      <c r="N41" s="24">
        <v>9945890</v>
      </c>
      <c r="O41" s="28">
        <f>N41/$N$68</f>
        <v>3.3354754137843618E-4</v>
      </c>
    </row>
    <row r="42" spans="1:16" x14ac:dyDescent="0.25">
      <c r="A42" s="27">
        <f t="shared" si="0"/>
        <v>27</v>
      </c>
      <c r="B42" s="12" t="s">
        <v>47</v>
      </c>
      <c r="C42" s="13" t="s">
        <v>48</v>
      </c>
      <c r="D42" s="14" t="s">
        <v>14</v>
      </c>
      <c r="E42" s="15"/>
      <c r="F42" s="15"/>
      <c r="G42" s="16">
        <f>VLOOKUP(B42,[3]Brokers!$B$9:$I$69,7,0)</f>
        <v>7701755.75</v>
      </c>
      <c r="H42" s="16">
        <f>VLOOKUP(B42,[1]Brokers!$B$9:$AC$69,28,0)</f>
        <v>0</v>
      </c>
      <c r="I42" s="16">
        <f>VLOOKUP(B42,[3]Brokers!$B$9:$W$62,12,0)</f>
        <v>0</v>
      </c>
      <c r="J42" s="16">
        <f>VLOOKUP(B42,[2]Brokers!$B$9:$M$69,12,0)</f>
        <v>0</v>
      </c>
      <c r="K42" s="16">
        <v>0</v>
      </c>
      <c r="L42" s="16">
        <f>VLOOKUP(B42,[3]Brokers!$B$12:$R$62,17,0)</f>
        <v>0</v>
      </c>
      <c r="M42" s="24">
        <f>L42+I42+J42+H42+G42+K42</f>
        <v>7701755.75</v>
      </c>
      <c r="N42" s="24">
        <v>7701755.75</v>
      </c>
      <c r="O42" s="28">
        <f>N42/$N$68</f>
        <v>2.5828776456503477E-4</v>
      </c>
    </row>
    <row r="43" spans="1:16" x14ac:dyDescent="0.25">
      <c r="A43" s="27">
        <f t="shared" si="0"/>
        <v>28</v>
      </c>
      <c r="B43" s="12" t="s">
        <v>101</v>
      </c>
      <c r="C43" s="13" t="s">
        <v>102</v>
      </c>
      <c r="D43" s="14" t="s">
        <v>14</v>
      </c>
      <c r="E43" s="15"/>
      <c r="F43" s="15"/>
      <c r="G43" s="16">
        <f>VLOOKUP(B43,[3]Brokers!$B$9:$I$69,7,0)</f>
        <v>7573172.0300000003</v>
      </c>
      <c r="H43" s="16">
        <f>VLOOKUP(B43,[1]Brokers!$B$9:$AC$69,28,0)</f>
        <v>0</v>
      </c>
      <c r="I43" s="16">
        <f>VLOOKUP(B43,[3]Brokers!$B$9:$W$62,12,0)</f>
        <v>0</v>
      </c>
      <c r="J43" s="16">
        <f>VLOOKUP(B43,[2]Brokers!$B$9:$M$69,12,0)</f>
        <v>0</v>
      </c>
      <c r="K43" s="16">
        <v>0</v>
      </c>
      <c r="L43" s="16">
        <f>VLOOKUP(B43,[3]Brokers!$B$12:$R$62,17,0)</f>
        <v>0</v>
      </c>
      <c r="M43" s="24">
        <f>L43+I43+J43+H43+G43+K43</f>
        <v>7573172.0300000003</v>
      </c>
      <c r="N43" s="24">
        <v>7573172.0300000003</v>
      </c>
      <c r="O43" s="28">
        <f>N43/$N$68</f>
        <v>2.5397555282055608E-4</v>
      </c>
    </row>
    <row r="44" spans="1:16" x14ac:dyDescent="0.25">
      <c r="A44" s="27">
        <f t="shared" si="0"/>
        <v>29</v>
      </c>
      <c r="B44" s="12" t="s">
        <v>55</v>
      </c>
      <c r="C44" s="13" t="s">
        <v>56</v>
      </c>
      <c r="D44" s="14" t="s">
        <v>14</v>
      </c>
      <c r="E44" s="15"/>
      <c r="F44" s="15"/>
      <c r="G44" s="16">
        <f>VLOOKUP(B44,[3]Brokers!$B$9:$I$69,7,0)</f>
        <v>5735500</v>
      </c>
      <c r="H44" s="16">
        <f>VLOOKUP(B44,[1]Brokers!$B$9:$AC$69,28,0)</f>
        <v>0</v>
      </c>
      <c r="I44" s="16">
        <f>VLOOKUP(B44,[3]Brokers!$B$9:$W$62,12,0)</f>
        <v>0</v>
      </c>
      <c r="J44" s="16">
        <f>VLOOKUP(B44,[2]Brokers!$B$9:$M$69,12,0)</f>
        <v>0</v>
      </c>
      <c r="K44" s="16">
        <v>0</v>
      </c>
      <c r="L44" s="16">
        <f>VLOOKUP(B44,[3]Brokers!$B$12:$R$62,17,0)</f>
        <v>0</v>
      </c>
      <c r="M44" s="24">
        <f>L44+I44+J44+H44+G44+K44</f>
        <v>5735500</v>
      </c>
      <c r="N44" s="24">
        <v>5735500</v>
      </c>
      <c r="O44" s="28">
        <f>N44/$N$68</f>
        <v>1.92346981876536E-4</v>
      </c>
    </row>
    <row r="45" spans="1:16" x14ac:dyDescent="0.25">
      <c r="A45" s="27">
        <f t="shared" si="0"/>
        <v>30</v>
      </c>
      <c r="B45" s="12" t="s">
        <v>78</v>
      </c>
      <c r="C45" s="13" t="s">
        <v>79</v>
      </c>
      <c r="D45" s="14" t="s">
        <v>14</v>
      </c>
      <c r="E45" s="15"/>
      <c r="F45" s="15"/>
      <c r="G45" s="16">
        <f>VLOOKUP(B45,[3]Brokers!$B$9:$I$69,7,0)</f>
        <v>5513738.7799999993</v>
      </c>
      <c r="H45" s="16">
        <f>VLOOKUP(B45,[1]Brokers!$B$9:$AC$69,28,0)</f>
        <v>0</v>
      </c>
      <c r="I45" s="16">
        <f>VLOOKUP(B45,[3]Brokers!$B$9:$W$62,12,0)</f>
        <v>0</v>
      </c>
      <c r="J45" s="16">
        <f>VLOOKUP(B45,[2]Brokers!$B$9:$M$69,12,0)</f>
        <v>0</v>
      </c>
      <c r="K45" s="16">
        <v>0</v>
      </c>
      <c r="L45" s="16">
        <f>VLOOKUP(B45,[3]Brokers!$B$12:$R$62,17,0)</f>
        <v>0</v>
      </c>
      <c r="M45" s="24">
        <f>L45+I45+J45+H45+G45+K45</f>
        <v>5513738.7799999993</v>
      </c>
      <c r="N45" s="24">
        <v>5513738.7799999993</v>
      </c>
      <c r="O45" s="28">
        <f>N45/$N$68</f>
        <v>1.8490994912189235E-4</v>
      </c>
    </row>
    <row r="46" spans="1:16" x14ac:dyDescent="0.25">
      <c r="A46" s="27">
        <f t="shared" si="0"/>
        <v>31</v>
      </c>
      <c r="B46" s="12" t="s">
        <v>119</v>
      </c>
      <c r="C46" s="13" t="s">
        <v>120</v>
      </c>
      <c r="D46" s="14" t="s">
        <v>14</v>
      </c>
      <c r="E46" s="15"/>
      <c r="F46" s="14" t="s">
        <v>14</v>
      </c>
      <c r="G46" s="16">
        <f>VLOOKUP(B46,[3]Brokers!$B$9:$I$69,7,0)</f>
        <v>0</v>
      </c>
      <c r="H46" s="16">
        <f>VLOOKUP(B46,[1]Brokers!$B$9:$AC$69,28,0)</f>
        <v>0</v>
      </c>
      <c r="I46" s="16">
        <f>VLOOKUP(B46,[3]Brokers!$B$9:$W$62,12,0)</f>
        <v>2200420</v>
      </c>
      <c r="J46" s="16">
        <f>VLOOKUP(B46,[2]Brokers!$B$9:$M$69,12,0)</f>
        <v>0</v>
      </c>
      <c r="K46" s="24">
        <v>0</v>
      </c>
      <c r="L46" s="16">
        <f>VLOOKUP(B46,[3]Brokers!$B$12:$R$62,17,0)</f>
        <v>3200000</v>
      </c>
      <c r="M46" s="24">
        <f>L46+I46+J46+H46+G46+K46</f>
        <v>5400420</v>
      </c>
      <c r="N46" s="24">
        <v>5400420</v>
      </c>
      <c r="O46" s="28">
        <f>N46/$N$68</f>
        <v>1.811096657424257E-4</v>
      </c>
    </row>
    <row r="47" spans="1:16" x14ac:dyDescent="0.25">
      <c r="A47" s="27">
        <f t="shared" si="0"/>
        <v>32</v>
      </c>
      <c r="B47" s="12" t="s">
        <v>67</v>
      </c>
      <c r="C47" s="13" t="s">
        <v>68</v>
      </c>
      <c r="D47" s="14" t="s">
        <v>14</v>
      </c>
      <c r="E47" s="15"/>
      <c r="F47" s="15"/>
      <c r="G47" s="16">
        <f>VLOOKUP(B47,[3]Brokers!$B$9:$I$69,7,0)</f>
        <v>5145193</v>
      </c>
      <c r="H47" s="16">
        <f>VLOOKUP(B47,[1]Brokers!$B$9:$AC$69,28,0)</f>
        <v>0</v>
      </c>
      <c r="I47" s="16">
        <f>VLOOKUP(B47,[3]Brokers!$B$9:$W$62,12,0)</f>
        <v>0</v>
      </c>
      <c r="J47" s="16">
        <f>VLOOKUP(B47,[2]Brokers!$B$9:$M$69,12,0)</f>
        <v>0</v>
      </c>
      <c r="K47" s="16">
        <v>0</v>
      </c>
      <c r="L47" s="16">
        <f>VLOOKUP(B47,[3]Brokers!$B$12:$R$62,17,0)</f>
        <v>0</v>
      </c>
      <c r="M47" s="24">
        <f>L47+I47+J47+H47+G47+K47</f>
        <v>5145193</v>
      </c>
      <c r="N47" s="24">
        <v>5145193</v>
      </c>
      <c r="O47" s="28">
        <f>N47/$N$68</f>
        <v>1.7255031727352103E-4</v>
      </c>
    </row>
    <row r="48" spans="1:16" x14ac:dyDescent="0.25">
      <c r="A48" s="27">
        <f t="shared" si="0"/>
        <v>33</v>
      </c>
      <c r="B48" s="12" t="s">
        <v>114</v>
      </c>
      <c r="C48" s="13" t="s">
        <v>115</v>
      </c>
      <c r="D48" s="14" t="s">
        <v>14</v>
      </c>
      <c r="E48" s="15"/>
      <c r="F48" s="15"/>
      <c r="G48" s="16">
        <f>VLOOKUP(B48,[3]Brokers!$B$9:$I$69,7,0)</f>
        <v>4991113.9700000007</v>
      </c>
      <c r="H48" s="16">
        <f>VLOOKUP(B48,[1]Brokers!$B$9:$AC$69,28,0)</f>
        <v>0</v>
      </c>
      <c r="I48" s="16">
        <f>VLOOKUP(B48,[3]Brokers!$B$9:$W$62,12,0)</f>
        <v>0</v>
      </c>
      <c r="J48" s="16">
        <f>VLOOKUP(B48,[2]Brokers!$B$9:$M$69,12,0)</f>
        <v>0</v>
      </c>
      <c r="K48" s="16"/>
      <c r="L48" s="16">
        <f>VLOOKUP(B48,[3]Brokers!$B$12:$R$62,17,0)</f>
        <v>0</v>
      </c>
      <c r="M48" s="24">
        <f>L48+I48+J48+H48+G48+K48</f>
        <v>4991113.9700000007</v>
      </c>
      <c r="N48" s="24">
        <v>4991113.9700000007</v>
      </c>
      <c r="O48" s="28">
        <f>N48/$N$68</f>
        <v>1.673830892391798E-4</v>
      </c>
    </row>
    <row r="49" spans="1:16" x14ac:dyDescent="0.25">
      <c r="A49" s="27">
        <f t="shared" si="0"/>
        <v>34</v>
      </c>
      <c r="B49" s="12" t="s">
        <v>69</v>
      </c>
      <c r="C49" s="13" t="s">
        <v>70</v>
      </c>
      <c r="D49" s="14" t="s">
        <v>14</v>
      </c>
      <c r="E49" s="15"/>
      <c r="F49" s="15"/>
      <c r="G49" s="16">
        <f>VLOOKUP(B49,[3]Brokers!$B$9:$I$69,7,0)</f>
        <v>4059078.8</v>
      </c>
      <c r="H49" s="16">
        <f>VLOOKUP(B49,[1]Brokers!$B$9:$AC$69,28,0)</f>
        <v>0</v>
      </c>
      <c r="I49" s="16">
        <f>VLOOKUP(B49,[3]Brokers!$B$9:$W$62,12,0)</f>
        <v>0</v>
      </c>
      <c r="J49" s="16">
        <f>VLOOKUP(B49,[2]Brokers!$B$9:$M$69,12,0)</f>
        <v>0</v>
      </c>
      <c r="K49" s="16">
        <v>0</v>
      </c>
      <c r="L49" s="16">
        <f>VLOOKUP(B49,[3]Brokers!$B$12:$R$62,17,0)</f>
        <v>0</v>
      </c>
      <c r="M49" s="24">
        <f>L49+I49+J49+H49+G49+K49</f>
        <v>4059078.8</v>
      </c>
      <c r="N49" s="24">
        <v>4059078.8</v>
      </c>
      <c r="O49" s="28">
        <f>N49/$N$68</f>
        <v>1.36126154019533E-4</v>
      </c>
    </row>
    <row r="50" spans="1:16" x14ac:dyDescent="0.25">
      <c r="A50" s="27">
        <f t="shared" si="0"/>
        <v>35</v>
      </c>
      <c r="B50" s="12" t="s">
        <v>84</v>
      </c>
      <c r="C50" s="13" t="s">
        <v>85</v>
      </c>
      <c r="D50" s="14" t="s">
        <v>14</v>
      </c>
      <c r="E50" s="15"/>
      <c r="F50" s="15"/>
      <c r="G50" s="16">
        <f>VLOOKUP(B50,[3]Brokers!$B$9:$I$69,7,0)</f>
        <v>3367680.03</v>
      </c>
      <c r="H50" s="16">
        <f>VLOOKUP(B50,[1]Brokers!$B$9:$AC$69,28,0)</f>
        <v>0</v>
      </c>
      <c r="I50" s="16">
        <f>VLOOKUP(B50,[3]Brokers!$B$9:$W$62,12,0)</f>
        <v>0</v>
      </c>
      <c r="J50" s="16">
        <f>VLOOKUP(B50,[2]Brokers!$B$9:$M$69,12,0)</f>
        <v>0</v>
      </c>
      <c r="K50" s="16">
        <v>0</v>
      </c>
      <c r="L50" s="16">
        <f>VLOOKUP(B50,[3]Brokers!$B$12:$R$62,17,0)</f>
        <v>0</v>
      </c>
      <c r="M50" s="24">
        <f>L50+I50+J50+H50+G50+K50</f>
        <v>3367680.03</v>
      </c>
      <c r="N50" s="24">
        <v>3367680.03</v>
      </c>
      <c r="O50" s="28">
        <f>N50/$N$68</f>
        <v>1.1293925371744088E-4</v>
      </c>
    </row>
    <row r="51" spans="1:16" x14ac:dyDescent="0.25">
      <c r="A51" s="27">
        <f t="shared" si="0"/>
        <v>36</v>
      </c>
      <c r="B51" s="12" t="s">
        <v>17</v>
      </c>
      <c r="C51" s="13" t="s">
        <v>18</v>
      </c>
      <c r="D51" s="14" t="s">
        <v>14</v>
      </c>
      <c r="E51" s="15"/>
      <c r="F51" s="15" t="s">
        <v>14</v>
      </c>
      <c r="G51" s="16">
        <f>VLOOKUP(B51,[3]Brokers!$B$9:$I$69,7,0)</f>
        <v>3015204.1399999997</v>
      </c>
      <c r="H51" s="16">
        <f>VLOOKUP(B51,[1]Brokers!$B$9:$AC$69,28,0)</f>
        <v>0</v>
      </c>
      <c r="I51" s="16">
        <f>VLOOKUP(B51,[3]Brokers!$B$9:$W$62,12,0)</f>
        <v>0</v>
      </c>
      <c r="J51" s="16">
        <f>VLOOKUP(B51,[2]Brokers!$B$9:$M$69,12,0)</f>
        <v>0</v>
      </c>
      <c r="K51" s="16">
        <v>0</v>
      </c>
      <c r="L51" s="16">
        <f>VLOOKUP(B51,[3]Brokers!$B$12:$R$62,17,0)</f>
        <v>0</v>
      </c>
      <c r="M51" s="24">
        <f>L51+I51+J51+H51+G51+K51</f>
        <v>3015204.1399999997</v>
      </c>
      <c r="N51" s="24">
        <v>3015204.1399999997</v>
      </c>
      <c r="O51" s="28">
        <f>N51/$N$68</f>
        <v>1.0111854521325713E-4</v>
      </c>
    </row>
    <row r="52" spans="1:16" x14ac:dyDescent="0.25">
      <c r="A52" s="27">
        <f t="shared" si="0"/>
        <v>37</v>
      </c>
      <c r="B52" s="12" t="s">
        <v>45</v>
      </c>
      <c r="C52" s="13" t="s">
        <v>46</v>
      </c>
      <c r="D52" s="14" t="s">
        <v>14</v>
      </c>
      <c r="E52" s="15"/>
      <c r="F52" s="15"/>
      <c r="G52" s="16">
        <f>VLOOKUP(B52,[3]Brokers!$B$9:$I$69,7,0)</f>
        <v>2266950.2999999998</v>
      </c>
      <c r="H52" s="16">
        <f>VLOOKUP(B52,[1]Brokers!$B$9:$AC$69,28,0)</f>
        <v>0</v>
      </c>
      <c r="I52" s="16">
        <f>VLOOKUP(B52,[3]Brokers!$B$9:$W$62,12,0)</f>
        <v>0</v>
      </c>
      <c r="J52" s="16">
        <f>VLOOKUP(B52,[2]Brokers!$B$9:$M$69,12,0)</f>
        <v>0</v>
      </c>
      <c r="K52" s="16">
        <v>0</v>
      </c>
      <c r="L52" s="16">
        <f>VLOOKUP(B52,[3]Brokers!$B$12:$R$62,17,0)</f>
        <v>0</v>
      </c>
      <c r="M52" s="24">
        <f>L52+I52+J52+H52+G52+K52</f>
        <v>2266950.2999999998</v>
      </c>
      <c r="N52" s="24">
        <v>2266950.2999999998</v>
      </c>
      <c r="O52" s="28">
        <f>N52/$N$68</f>
        <v>7.6024940854172758E-5</v>
      </c>
    </row>
    <row r="53" spans="1:16" x14ac:dyDescent="0.25">
      <c r="A53" s="27">
        <f t="shared" si="0"/>
        <v>38</v>
      </c>
      <c r="B53" s="12" t="s">
        <v>49</v>
      </c>
      <c r="C53" s="13" t="s">
        <v>50</v>
      </c>
      <c r="D53" s="14" t="s">
        <v>14</v>
      </c>
      <c r="E53" s="15"/>
      <c r="F53" s="15"/>
      <c r="G53" s="16">
        <f>VLOOKUP(B53,[3]Brokers!$B$9:$I$69,7,0)</f>
        <v>2023556.2</v>
      </c>
      <c r="H53" s="16">
        <f>VLOOKUP(B53,[1]Brokers!$B$9:$AC$69,28,0)</f>
        <v>0</v>
      </c>
      <c r="I53" s="16">
        <f>VLOOKUP(B53,[3]Brokers!$B$9:$W$62,12,0)</f>
        <v>0</v>
      </c>
      <c r="J53" s="16">
        <f>VLOOKUP(B53,[2]Brokers!$B$9:$M$69,12,0)</f>
        <v>0</v>
      </c>
      <c r="K53" s="16">
        <v>0</v>
      </c>
      <c r="L53" s="16">
        <f>VLOOKUP(B53,[3]Brokers!$B$12:$R$62,17,0)</f>
        <v>0</v>
      </c>
      <c r="M53" s="24">
        <f>L53+I53+J53+H53+G53+K53</f>
        <v>2023556.2</v>
      </c>
      <c r="N53" s="24">
        <v>2023556.2</v>
      </c>
      <c r="O53" s="28">
        <f>N53/$N$68</f>
        <v>6.7862423106538583E-5</v>
      </c>
    </row>
    <row r="54" spans="1:16" x14ac:dyDescent="0.25">
      <c r="A54" s="27">
        <f t="shared" si="0"/>
        <v>39</v>
      </c>
      <c r="B54" s="12" t="s">
        <v>57</v>
      </c>
      <c r="C54" s="13" t="s">
        <v>58</v>
      </c>
      <c r="D54" s="14" t="s">
        <v>14</v>
      </c>
      <c r="E54" s="15" t="s">
        <v>14</v>
      </c>
      <c r="F54" s="15"/>
      <c r="G54" s="16">
        <f>VLOOKUP(B54,[3]Brokers!$B$9:$I$69,7,0)</f>
        <v>1702627</v>
      </c>
      <c r="H54" s="16">
        <f>VLOOKUP(B54,[1]Brokers!$B$9:$AC$69,28,0)</f>
        <v>0</v>
      </c>
      <c r="I54" s="16">
        <f>VLOOKUP(B54,[3]Brokers!$B$9:$W$62,12,0)</f>
        <v>0</v>
      </c>
      <c r="J54" s="16">
        <f>VLOOKUP(B54,[2]Brokers!$B$9:$M$69,12,0)</f>
        <v>0</v>
      </c>
      <c r="K54" s="16">
        <v>0</v>
      </c>
      <c r="L54" s="16">
        <f>VLOOKUP(B54,[3]Brokers!$B$12:$R$62,17,0)</f>
        <v>0</v>
      </c>
      <c r="M54" s="24">
        <f>L54+I54+J54+H54+G54+K54</f>
        <v>1702627</v>
      </c>
      <c r="N54" s="24">
        <v>1702627</v>
      </c>
      <c r="O54" s="28">
        <f>N54/$N$68</f>
        <v>5.7099671294830592E-5</v>
      </c>
    </row>
    <row r="55" spans="1:16" x14ac:dyDescent="0.25">
      <c r="A55" s="27">
        <f t="shared" si="0"/>
        <v>40</v>
      </c>
      <c r="B55" s="12" t="s">
        <v>80</v>
      </c>
      <c r="C55" s="13" t="s">
        <v>81</v>
      </c>
      <c r="D55" s="14" t="s">
        <v>14</v>
      </c>
      <c r="E55" s="15"/>
      <c r="F55" s="15"/>
      <c r="G55" s="16">
        <f>VLOOKUP(B55,[3]Brokers!$B$9:$I$69,7,0)</f>
        <v>881535</v>
      </c>
      <c r="H55" s="16">
        <f>VLOOKUP(B55,[1]Brokers!$B$9:$AC$69,28,0)</f>
        <v>0</v>
      </c>
      <c r="I55" s="16">
        <f>VLOOKUP(B55,[3]Brokers!$B$9:$W$62,12,0)</f>
        <v>0</v>
      </c>
      <c r="J55" s="16">
        <f>VLOOKUP(B55,[2]Brokers!$B$9:$M$69,12,0)</f>
        <v>0</v>
      </c>
      <c r="K55" s="16">
        <v>0</v>
      </c>
      <c r="L55" s="16">
        <f>VLOOKUP(B55,[3]Brokers!$B$12:$R$62,17,0)</f>
        <v>0</v>
      </c>
      <c r="M55" s="24">
        <f>L55+I55+J55+H55+G55+K55</f>
        <v>881535</v>
      </c>
      <c r="N55" s="24">
        <v>881535</v>
      </c>
      <c r="O55" s="28">
        <f>N55/$N$68</f>
        <v>2.9563350478342282E-5</v>
      </c>
    </row>
    <row r="56" spans="1:16" s="18" customFormat="1" x14ac:dyDescent="0.25">
      <c r="A56" s="27">
        <f t="shared" si="0"/>
        <v>41</v>
      </c>
      <c r="B56" s="12" t="s">
        <v>71</v>
      </c>
      <c r="C56" s="13" t="s">
        <v>72</v>
      </c>
      <c r="D56" s="14" t="s">
        <v>14</v>
      </c>
      <c r="E56" s="15"/>
      <c r="F56" s="15"/>
      <c r="G56" s="16">
        <f>VLOOKUP(B56,[3]Brokers!$B$9:$I$69,7,0)</f>
        <v>557912</v>
      </c>
      <c r="H56" s="16">
        <f>VLOOKUP(B56,[1]Brokers!$B$9:$AC$69,28,0)</f>
        <v>0</v>
      </c>
      <c r="I56" s="16">
        <f>VLOOKUP(B56,[3]Brokers!$B$9:$W$62,12,0)</f>
        <v>0</v>
      </c>
      <c r="J56" s="16">
        <f>VLOOKUP(B56,[2]Brokers!$B$9:$M$69,12,0)</f>
        <v>0</v>
      </c>
      <c r="K56" s="16">
        <v>0</v>
      </c>
      <c r="L56" s="16">
        <f>VLOOKUP(B56,[3]Brokers!$B$12:$R$62,17,0)</f>
        <v>0</v>
      </c>
      <c r="M56" s="24">
        <f>L56+I56+J56+H56+G56+K56</f>
        <v>557912</v>
      </c>
      <c r="N56" s="24">
        <v>557912</v>
      </c>
      <c r="O56" s="28">
        <f>N56/$N$68</f>
        <v>1.8710258800924408E-5</v>
      </c>
      <c r="P56" s="17"/>
    </row>
    <row r="57" spans="1:16" x14ac:dyDescent="0.25">
      <c r="A57" s="27">
        <f t="shared" si="0"/>
        <v>42</v>
      </c>
      <c r="B57" s="12" t="s">
        <v>53</v>
      </c>
      <c r="C57" s="13" t="s">
        <v>54</v>
      </c>
      <c r="D57" s="14" t="s">
        <v>14</v>
      </c>
      <c r="E57" s="15"/>
      <c r="F57" s="15"/>
      <c r="G57" s="16">
        <f>VLOOKUP(B57,[3]Brokers!$B$9:$I$69,7,0)</f>
        <v>549800</v>
      </c>
      <c r="H57" s="16">
        <f>VLOOKUP(B57,[1]Brokers!$B$9:$AC$69,28,0)</f>
        <v>0</v>
      </c>
      <c r="I57" s="16">
        <f>VLOOKUP(B57,[3]Brokers!$B$9:$W$62,12,0)</f>
        <v>0</v>
      </c>
      <c r="J57" s="16">
        <f>VLOOKUP(B57,[2]Brokers!$B$9:$M$69,12,0)</f>
        <v>0</v>
      </c>
      <c r="K57" s="16">
        <v>0</v>
      </c>
      <c r="L57" s="16">
        <f>VLOOKUP(B57,[3]Brokers!$B$12:$R$62,17,0)</f>
        <v>0</v>
      </c>
      <c r="M57" s="24">
        <f>L57+I57+J57+H57+G57+K57</f>
        <v>549800</v>
      </c>
      <c r="N57" s="24">
        <v>549800</v>
      </c>
      <c r="O57" s="28">
        <f>N57/$N$68</f>
        <v>1.8438212995505099E-5</v>
      </c>
    </row>
    <row r="58" spans="1:16" x14ac:dyDescent="0.25">
      <c r="A58" s="27">
        <f t="shared" si="0"/>
        <v>43</v>
      </c>
      <c r="B58" s="12" t="s">
        <v>61</v>
      </c>
      <c r="C58" s="13" t="s">
        <v>62</v>
      </c>
      <c r="D58" s="14" t="s">
        <v>14</v>
      </c>
      <c r="E58" s="15" t="s">
        <v>14</v>
      </c>
      <c r="F58" s="15" t="s">
        <v>14</v>
      </c>
      <c r="G58" s="16">
        <f>VLOOKUP(B58,[3]Brokers!$B$9:$I$69,7,0)</f>
        <v>87500</v>
      </c>
      <c r="H58" s="16">
        <f>VLOOKUP(B58,[1]Brokers!$B$9:$AC$69,28,0)</f>
        <v>0</v>
      </c>
      <c r="I58" s="16">
        <f>VLOOKUP(B58,[3]Brokers!$B$9:$W$62,12,0)</f>
        <v>0</v>
      </c>
      <c r="J58" s="16">
        <f>VLOOKUP(B58,[2]Brokers!$B$9:$M$69,12,0)</f>
        <v>0</v>
      </c>
      <c r="K58" s="16">
        <v>0</v>
      </c>
      <c r="L58" s="16">
        <f>VLOOKUP(B58,[3]Brokers!$B$12:$R$62,17,0)</f>
        <v>0</v>
      </c>
      <c r="M58" s="24">
        <f>L58+I58+J58+H58+G58+K58</f>
        <v>87500</v>
      </c>
      <c r="N58" s="24">
        <v>87500</v>
      </c>
      <c r="O58" s="28">
        <f>N58/$N$68</f>
        <v>2.9344191289681631E-6</v>
      </c>
    </row>
    <row r="59" spans="1:16" x14ac:dyDescent="0.25">
      <c r="A59" s="27">
        <f t="shared" si="0"/>
        <v>44</v>
      </c>
      <c r="B59" s="12" t="s">
        <v>39</v>
      </c>
      <c r="C59" s="13" t="s">
        <v>40</v>
      </c>
      <c r="D59" s="14" t="s">
        <v>14</v>
      </c>
      <c r="E59" s="15"/>
      <c r="F59" s="15"/>
      <c r="G59" s="16">
        <f>VLOOKUP(B59,[3]Brokers!$B$9:$I$69,7,0)</f>
        <v>13702</v>
      </c>
      <c r="H59" s="16">
        <f>VLOOKUP(B59,[1]Brokers!$B$9:$AC$69,28,0)</f>
        <v>0</v>
      </c>
      <c r="I59" s="16">
        <f>VLOOKUP(B59,[3]Brokers!$B$9:$W$62,12,0)</f>
        <v>0</v>
      </c>
      <c r="J59" s="16">
        <f>VLOOKUP(B59,[2]Brokers!$B$9:$M$69,12,0)</f>
        <v>0</v>
      </c>
      <c r="K59" s="16">
        <v>0</v>
      </c>
      <c r="L59" s="16">
        <f>VLOOKUP(B59,[3]Brokers!$B$9:$R$62,17,0)</f>
        <v>0</v>
      </c>
      <c r="M59" s="24">
        <f>L59+I59+J59+H59+G59+K59</f>
        <v>13702</v>
      </c>
      <c r="N59" s="24">
        <v>13702</v>
      </c>
      <c r="O59" s="28">
        <f>N59/$N$68</f>
        <v>4.5951326748710595E-7</v>
      </c>
    </row>
    <row r="60" spans="1:16" x14ac:dyDescent="0.25">
      <c r="A60" s="27">
        <f t="shared" si="0"/>
        <v>45</v>
      </c>
      <c r="B60" s="12" t="s">
        <v>65</v>
      </c>
      <c r="C60" s="13" t="s">
        <v>66</v>
      </c>
      <c r="D60" s="14" t="s">
        <v>14</v>
      </c>
      <c r="E60" s="15"/>
      <c r="F60" s="15"/>
      <c r="G60" s="16">
        <f>VLOOKUP(B60,[3]Brokers!$B$9:$I$69,7,0)</f>
        <v>0</v>
      </c>
      <c r="H60" s="16">
        <f>VLOOKUP(B60,[1]Brokers!$B$9:$AC$69,28,0)</f>
        <v>0</v>
      </c>
      <c r="I60" s="16">
        <f>VLOOKUP(B60,[3]Brokers!$B$9:$W$62,12,0)</f>
        <v>0</v>
      </c>
      <c r="J60" s="16">
        <f>VLOOKUP(B60,[2]Brokers!$B$9:$M$69,12,0)</f>
        <v>0</v>
      </c>
      <c r="K60" s="16">
        <v>0</v>
      </c>
      <c r="L60" s="16">
        <f>VLOOKUP(B60,[3]Brokers!$B$9:$R$62,17,0)</f>
        <v>0</v>
      </c>
      <c r="M60" s="24">
        <f>L60+I60+J60+H60+G60+K60</f>
        <v>0</v>
      </c>
      <c r="N60" s="24">
        <v>0</v>
      </c>
      <c r="O60" s="28">
        <f>N60/$N$68</f>
        <v>0</v>
      </c>
    </row>
    <row r="61" spans="1:16" x14ac:dyDescent="0.25">
      <c r="A61" s="27">
        <f t="shared" si="0"/>
        <v>46</v>
      </c>
      <c r="B61" s="12" t="s">
        <v>73</v>
      </c>
      <c r="C61" s="13" t="s">
        <v>74</v>
      </c>
      <c r="D61" s="14" t="s">
        <v>14</v>
      </c>
      <c r="E61" s="15"/>
      <c r="F61" s="15"/>
      <c r="G61" s="16">
        <f>VLOOKUP(B61,[3]Brokers!$B$9:$I$69,7,0)</f>
        <v>0</v>
      </c>
      <c r="H61" s="16">
        <f>VLOOKUP(B61,[1]Brokers!$B$9:$AC$69,28,0)</f>
        <v>0</v>
      </c>
      <c r="I61" s="16">
        <f>VLOOKUP(B61,[3]Brokers!$B$9:$W$62,12,0)</f>
        <v>0</v>
      </c>
      <c r="J61" s="16">
        <f>VLOOKUP(B61,[2]Brokers!$B$9:$M$69,12,0)</f>
        <v>0</v>
      </c>
      <c r="K61" s="16">
        <v>0</v>
      </c>
      <c r="L61" s="16">
        <f>VLOOKUP(B61,[3]Brokers!$B$12:$R$62,17,0)</f>
        <v>0</v>
      </c>
      <c r="M61" s="24">
        <f>L61+I61+J61+H61+G61+K61</f>
        <v>0</v>
      </c>
      <c r="N61" s="24">
        <v>0</v>
      </c>
      <c r="O61" s="28">
        <f>N61/$N$68</f>
        <v>0</v>
      </c>
    </row>
    <row r="62" spans="1:16" x14ac:dyDescent="0.25">
      <c r="A62" s="27">
        <f t="shared" si="0"/>
        <v>47</v>
      </c>
      <c r="B62" s="12" t="s">
        <v>92</v>
      </c>
      <c r="C62" s="13" t="s">
        <v>93</v>
      </c>
      <c r="D62" s="14" t="s">
        <v>14</v>
      </c>
      <c r="E62" s="15"/>
      <c r="F62" s="15"/>
      <c r="G62" s="16">
        <f>VLOOKUP(B62,[3]Brokers!$B$9:$I$69,7,0)</f>
        <v>0</v>
      </c>
      <c r="H62" s="16">
        <f>VLOOKUP(B62,[1]Brokers!$B$9:$AC$69,28,0)</f>
        <v>0</v>
      </c>
      <c r="I62" s="16">
        <f>VLOOKUP(B62,[3]Brokers!$B$9:$W$62,12,0)</f>
        <v>0</v>
      </c>
      <c r="J62" s="16">
        <f>VLOOKUP(B62,[2]Brokers!$B$9:$M$69,12,0)</f>
        <v>0</v>
      </c>
      <c r="K62" s="16">
        <v>0</v>
      </c>
      <c r="L62" s="16">
        <f>VLOOKUP(B62,[3]Brokers!$B$12:$R$62,17,0)</f>
        <v>0</v>
      </c>
      <c r="M62" s="24">
        <f>L62+I62+J62+H62+G62+K62</f>
        <v>0</v>
      </c>
      <c r="N62" s="24">
        <v>0</v>
      </c>
      <c r="O62" s="28">
        <f>N62/$N$68</f>
        <v>0</v>
      </c>
    </row>
    <row r="63" spans="1:16" x14ac:dyDescent="0.25">
      <c r="A63" s="27">
        <f t="shared" si="0"/>
        <v>48</v>
      </c>
      <c r="B63" s="12" t="s">
        <v>108</v>
      </c>
      <c r="C63" s="13" t="s">
        <v>107</v>
      </c>
      <c r="D63" s="14" t="s">
        <v>14</v>
      </c>
      <c r="E63" s="15"/>
      <c r="F63" s="15"/>
      <c r="G63" s="16">
        <f>VLOOKUP(B63,[3]Brokers!$B$9:$I$69,7,0)</f>
        <v>0</v>
      </c>
      <c r="H63" s="16">
        <f>VLOOKUP(B63,[1]Brokers!$B$9:$AC$69,28,0)</f>
        <v>0</v>
      </c>
      <c r="I63" s="16">
        <f>VLOOKUP(B63,[3]Brokers!$B$9:$W$62,12,0)</f>
        <v>0</v>
      </c>
      <c r="J63" s="16">
        <f>VLOOKUP(B63,[2]Brokers!$B$9:$M$69,12,0)</f>
        <v>0</v>
      </c>
      <c r="K63" s="16"/>
      <c r="L63" s="16">
        <f>VLOOKUP(B63,[3]Brokers!$B$12:$R$62,17,0)</f>
        <v>0</v>
      </c>
      <c r="M63" s="24">
        <f>L63+I63+J63+H63+G63+K63</f>
        <v>0</v>
      </c>
      <c r="N63" s="24">
        <v>0</v>
      </c>
      <c r="O63" s="28">
        <f>N63/$N$68</f>
        <v>0</v>
      </c>
    </row>
    <row r="64" spans="1:16" x14ac:dyDescent="0.25">
      <c r="A64" s="27">
        <f t="shared" si="0"/>
        <v>49</v>
      </c>
      <c r="B64" s="12" t="s">
        <v>118</v>
      </c>
      <c r="C64" s="13" t="s">
        <v>116</v>
      </c>
      <c r="D64" s="14" t="s">
        <v>14</v>
      </c>
      <c r="E64" s="15"/>
      <c r="F64" s="15"/>
      <c r="G64" s="16">
        <f>VLOOKUP(B64,[3]Brokers!$B$9:$I$69,7,0)</f>
        <v>0</v>
      </c>
      <c r="H64" s="16">
        <f>VLOOKUP(B64,[1]Brokers!$B$9:$AC$69,28,0)</f>
        <v>0</v>
      </c>
      <c r="I64" s="16">
        <f>VLOOKUP(B64,[3]Brokers!$B$9:$W$62,12,0)</f>
        <v>0</v>
      </c>
      <c r="J64" s="16">
        <f>VLOOKUP(B64,[2]Brokers!$B$9:$M$69,12,0)</f>
        <v>0</v>
      </c>
      <c r="K64" s="16">
        <v>0</v>
      </c>
      <c r="L64" s="16">
        <f>VLOOKUP(B64,[3]Brokers!$B$12:$R$62,17,0)</f>
        <v>0</v>
      </c>
      <c r="M64" s="24">
        <f>L64+I64+J64+H64+G64+K64</f>
        <v>0</v>
      </c>
      <c r="N64" s="24">
        <v>0</v>
      </c>
      <c r="O64" s="28">
        <f>N64/$N$68</f>
        <v>0</v>
      </c>
    </row>
    <row r="65" spans="1:16" x14ac:dyDescent="0.25">
      <c r="A65" s="27">
        <f t="shared" si="0"/>
        <v>50</v>
      </c>
      <c r="B65" s="12" t="s">
        <v>86</v>
      </c>
      <c r="C65" s="13" t="s">
        <v>87</v>
      </c>
      <c r="D65" s="14" t="s">
        <v>14</v>
      </c>
      <c r="E65" s="15"/>
      <c r="F65" s="15"/>
      <c r="G65" s="16">
        <f>VLOOKUP(B65,[3]Brokers!$B$9:$I$69,7,0)</f>
        <v>0</v>
      </c>
      <c r="H65" s="16">
        <f>VLOOKUP(B65,[1]Brokers!$B$9:$AC$69,28,0)</f>
        <v>0</v>
      </c>
      <c r="I65" s="16">
        <f>VLOOKUP(B65,[3]Brokers!$B$9:$W$62,12,0)</f>
        <v>0</v>
      </c>
      <c r="J65" s="16">
        <f>VLOOKUP(B65,[2]Brokers!$B$9:$M$69,12,0)</f>
        <v>0</v>
      </c>
      <c r="K65" s="16">
        <v>0</v>
      </c>
      <c r="L65" s="16">
        <f>VLOOKUP(B65,[3]Brokers!$B$12:$R$62,17,0)</f>
        <v>0</v>
      </c>
      <c r="M65" s="24">
        <f>L65+I65+J65+H65+G65+K65</f>
        <v>0</v>
      </c>
      <c r="N65" s="24">
        <v>0</v>
      </c>
      <c r="O65" s="28">
        <f>N65/$N$68</f>
        <v>0</v>
      </c>
    </row>
    <row r="66" spans="1:16" x14ac:dyDescent="0.25">
      <c r="A66" s="27">
        <f t="shared" si="0"/>
        <v>51</v>
      </c>
      <c r="B66" s="12" t="s">
        <v>96</v>
      </c>
      <c r="C66" s="13" t="s">
        <v>97</v>
      </c>
      <c r="D66" s="14" t="s">
        <v>14</v>
      </c>
      <c r="E66" s="14"/>
      <c r="F66" s="15"/>
      <c r="G66" s="16">
        <f>VLOOKUP(B66,[3]Brokers!$B$9:$I$69,7,0)</f>
        <v>0</v>
      </c>
      <c r="H66" s="16">
        <f>VLOOKUP(B66,[1]Brokers!$B$9:$AC$69,28,0)</f>
        <v>0</v>
      </c>
      <c r="I66" s="16">
        <f>VLOOKUP(B66,[3]Brokers!$B$9:$W$62,12,0)</f>
        <v>0</v>
      </c>
      <c r="J66" s="16">
        <f>VLOOKUP(B66,[2]Brokers!$B$9:$M$69,12,0)</f>
        <v>0</v>
      </c>
      <c r="K66" s="16">
        <v>0</v>
      </c>
      <c r="L66" s="16">
        <f>VLOOKUP(B66,[3]Brokers!$B$12:$R$62,17,0)</f>
        <v>0</v>
      </c>
      <c r="M66" s="24">
        <f>L66+I66+J66+H66+G66+K66</f>
        <v>0</v>
      </c>
      <c r="N66" s="24">
        <v>0</v>
      </c>
      <c r="O66" s="28">
        <f>N66/$N$68</f>
        <v>0</v>
      </c>
    </row>
    <row r="67" spans="1:16" x14ac:dyDescent="0.25">
      <c r="A67" s="27">
        <f t="shared" si="0"/>
        <v>52</v>
      </c>
      <c r="B67" s="12" t="s">
        <v>100</v>
      </c>
      <c r="C67" s="13" t="s">
        <v>113</v>
      </c>
      <c r="D67" s="14" t="s">
        <v>14</v>
      </c>
      <c r="E67" s="15"/>
      <c r="F67" s="15"/>
      <c r="G67" s="16">
        <f>VLOOKUP(B67,[3]Brokers!$B$9:$I$69,7,0)</f>
        <v>0</v>
      </c>
      <c r="H67" s="16">
        <f>VLOOKUP(B67,[1]Brokers!$B$9:$AC$69,28,0)</f>
        <v>0</v>
      </c>
      <c r="I67" s="16">
        <f>VLOOKUP(B67,[3]Brokers!$B$9:$W$62,12,0)</f>
        <v>0</v>
      </c>
      <c r="J67" s="16">
        <f>VLOOKUP(B67,[2]Brokers!$B$9:$M$69,12,0)</f>
        <v>0</v>
      </c>
      <c r="K67" s="16">
        <v>0</v>
      </c>
      <c r="L67" s="16">
        <f>VLOOKUP(B67,[3]Brokers!$B$12:$R$62,17,0)</f>
        <v>0</v>
      </c>
      <c r="M67" s="24">
        <f>L67+I67+J67+H67+G67+K67</f>
        <v>0</v>
      </c>
      <c r="N67" s="24">
        <v>0</v>
      </c>
      <c r="O67" s="28">
        <f>N67/$N$68</f>
        <v>0</v>
      </c>
    </row>
    <row r="68" spans="1:16" ht="16.5" thickBot="1" x14ac:dyDescent="0.3">
      <c r="A68" s="36" t="s">
        <v>6</v>
      </c>
      <c r="B68" s="37"/>
      <c r="C68" s="37"/>
      <c r="D68" s="29">
        <f>COUNTA(D16:D67)</f>
        <v>52</v>
      </c>
      <c r="E68" s="29">
        <f>COUNTA(E16:E67)</f>
        <v>16</v>
      </c>
      <c r="F68" s="29">
        <f>COUNTA(F16:F67)</f>
        <v>13</v>
      </c>
      <c r="G68" s="30">
        <f>SUM(G16:G67)</f>
        <v>21499333347.139984</v>
      </c>
      <c r="H68" s="30">
        <f>SUM(H16:H67)</f>
        <v>0</v>
      </c>
      <c r="I68" s="30">
        <f>SUM(I16:I67)</f>
        <v>319174560</v>
      </c>
      <c r="J68" s="30">
        <f>SUM(J16:J67)</f>
        <v>0</v>
      </c>
      <c r="K68" s="30">
        <f>SUM(K16:K67)</f>
        <v>0</v>
      </c>
      <c r="L68" s="30">
        <f>SUM(L16:L67)</f>
        <v>8000000000</v>
      </c>
      <c r="M68" s="30">
        <f>SUM(M16:M67)</f>
        <v>29818507907.139984</v>
      </c>
      <c r="N68" s="30">
        <f>SUM(N16:N67)</f>
        <v>29818507907.139984</v>
      </c>
      <c r="O68" s="31">
        <f>SUM(O16:O67)</f>
        <v>1.0000000000000004</v>
      </c>
      <c r="P68" s="19"/>
    </row>
    <row r="69" spans="1:16" x14ac:dyDescent="0.25">
      <c r="L69" s="20"/>
      <c r="M69" s="21"/>
      <c r="O69" s="20"/>
      <c r="P69" s="19"/>
    </row>
    <row r="70" spans="1:16" ht="27.6" customHeight="1" x14ac:dyDescent="0.25">
      <c r="B70" s="48" t="s">
        <v>103</v>
      </c>
      <c r="C70" s="48"/>
      <c r="D70" s="48"/>
      <c r="E70" s="48"/>
      <c r="F70" s="48"/>
      <c r="H70" s="22"/>
      <c r="I70" s="22"/>
      <c r="L70" s="20"/>
      <c r="M70" s="20"/>
      <c r="P70" s="19"/>
    </row>
    <row r="71" spans="1:16" ht="27.6" customHeight="1" x14ac:dyDescent="0.25">
      <c r="C71" s="49"/>
      <c r="D71" s="49"/>
      <c r="E71" s="49"/>
      <c r="F71" s="49"/>
      <c r="M71" s="20"/>
      <c r="N71" s="20"/>
      <c r="P71" s="19"/>
    </row>
    <row r="72" spans="1:16" x14ac:dyDescent="0.25">
      <c r="P72" s="19"/>
    </row>
    <row r="73" spans="1:16" x14ac:dyDescent="0.25">
      <c r="P73" s="19"/>
    </row>
  </sheetData>
  <sortState ref="B16:O67">
    <sortCondition descending="1" ref="O67"/>
  </sortState>
  <mergeCells count="16">
    <mergeCell ref="B70:F70"/>
    <mergeCell ref="C71:F71"/>
    <mergeCell ref="M14:M15"/>
    <mergeCell ref="J14:L14"/>
    <mergeCell ref="G14:I14"/>
    <mergeCell ref="N14:N15"/>
    <mergeCell ref="O14:O15"/>
    <mergeCell ref="A68:C68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2021-02-10T05:44:49Z</cp:lastPrinted>
  <dcterms:created xsi:type="dcterms:W3CDTF">2017-06-09T07:51:20Z</dcterms:created>
  <dcterms:modified xsi:type="dcterms:W3CDTF">2021-02-10T06:03:55Z</dcterms:modified>
</cp:coreProperties>
</file>