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5\"/>
    </mc:Choice>
  </mc:AlternateContent>
  <xr:revisionPtr revIDLastSave="0" documentId="13_ncr:1_{94952793-F401-4B01-9C55-1DD17CE473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Sheet1!$A$15:$O$67</definedName>
    <definedName name="_xlnm.Print_Area" localSheetId="0">Sheet1!$A$1:$N$69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20" i="1"/>
  <c r="L19" i="1"/>
  <c r="L21" i="1"/>
  <c r="L24" i="1"/>
  <c r="L23" i="1"/>
  <c r="L25" i="1"/>
  <c r="L26" i="1"/>
  <c r="L22" i="1"/>
  <c r="L27" i="1"/>
  <c r="L28" i="1"/>
  <c r="L29" i="1"/>
  <c r="L30" i="1"/>
  <c r="L33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9" i="1"/>
  <c r="L48" i="1"/>
  <c r="L51" i="1"/>
  <c r="L50" i="1"/>
  <c r="L52" i="1"/>
  <c r="L53" i="1"/>
  <c r="L55" i="1"/>
  <c r="L54" i="1"/>
  <c r="L56" i="1"/>
  <c r="L57" i="1"/>
  <c r="L58" i="1"/>
  <c r="L59" i="1"/>
  <c r="L60" i="1"/>
  <c r="L61" i="1"/>
  <c r="L62" i="1"/>
  <c r="L63" i="1"/>
  <c r="L64" i="1"/>
  <c r="L65" i="1"/>
  <c r="L66" i="1"/>
  <c r="L16" i="1"/>
  <c r="K17" i="1"/>
  <c r="K18" i="1"/>
  <c r="K20" i="1"/>
  <c r="K19" i="1"/>
  <c r="K21" i="1"/>
  <c r="K24" i="1"/>
  <c r="K23" i="1"/>
  <c r="K25" i="1"/>
  <c r="K26" i="1"/>
  <c r="K22" i="1"/>
  <c r="K27" i="1"/>
  <c r="K28" i="1"/>
  <c r="K29" i="1"/>
  <c r="K30" i="1"/>
  <c r="K33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9" i="1"/>
  <c r="K48" i="1"/>
  <c r="K51" i="1"/>
  <c r="K50" i="1"/>
  <c r="K52" i="1"/>
  <c r="K53" i="1"/>
  <c r="K55" i="1"/>
  <c r="K54" i="1"/>
  <c r="K56" i="1"/>
  <c r="K57" i="1"/>
  <c r="K58" i="1"/>
  <c r="K59" i="1"/>
  <c r="K60" i="1"/>
  <c r="K61" i="1"/>
  <c r="K62" i="1"/>
  <c r="K63" i="1"/>
  <c r="K64" i="1"/>
  <c r="K65" i="1"/>
  <c r="K66" i="1"/>
  <c r="K16" i="1"/>
  <c r="J17" i="1"/>
  <c r="J18" i="1"/>
  <c r="J20" i="1"/>
  <c r="J19" i="1"/>
  <c r="J21" i="1"/>
  <c r="J24" i="1"/>
  <c r="J23" i="1"/>
  <c r="J25" i="1"/>
  <c r="J26" i="1"/>
  <c r="J22" i="1"/>
  <c r="J27" i="1"/>
  <c r="J28" i="1"/>
  <c r="J29" i="1"/>
  <c r="J30" i="1"/>
  <c r="J33" i="1"/>
  <c r="J31" i="1"/>
  <c r="J32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48" i="1"/>
  <c r="J51" i="1"/>
  <c r="J50" i="1"/>
  <c r="J52" i="1"/>
  <c r="J53" i="1"/>
  <c r="J55" i="1"/>
  <c r="J54" i="1"/>
  <c r="J56" i="1"/>
  <c r="J57" i="1"/>
  <c r="J58" i="1"/>
  <c r="J59" i="1"/>
  <c r="J60" i="1"/>
  <c r="J61" i="1"/>
  <c r="J62" i="1"/>
  <c r="J63" i="1"/>
  <c r="J64" i="1"/>
  <c r="J65" i="1"/>
  <c r="J66" i="1"/>
  <c r="J16" i="1"/>
  <c r="I17" i="1"/>
  <c r="I18" i="1"/>
  <c r="I20" i="1"/>
  <c r="I19" i="1"/>
  <c r="I21" i="1"/>
  <c r="I24" i="1"/>
  <c r="I23" i="1"/>
  <c r="I25" i="1"/>
  <c r="I26" i="1"/>
  <c r="I22" i="1"/>
  <c r="I27" i="1"/>
  <c r="I28" i="1"/>
  <c r="I29" i="1"/>
  <c r="I30" i="1"/>
  <c r="I33" i="1"/>
  <c r="I31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9" i="1"/>
  <c r="I48" i="1"/>
  <c r="I51" i="1"/>
  <c r="I50" i="1"/>
  <c r="I52" i="1"/>
  <c r="I53" i="1"/>
  <c r="I55" i="1"/>
  <c r="I54" i="1"/>
  <c r="I56" i="1"/>
  <c r="I57" i="1"/>
  <c r="I58" i="1"/>
  <c r="I59" i="1"/>
  <c r="I60" i="1"/>
  <c r="I61" i="1"/>
  <c r="I62" i="1"/>
  <c r="I63" i="1"/>
  <c r="I64" i="1"/>
  <c r="I65" i="1"/>
  <c r="I66" i="1"/>
  <c r="I16" i="1"/>
  <c r="H17" i="1"/>
  <c r="H18" i="1"/>
  <c r="H20" i="1"/>
  <c r="H19" i="1"/>
  <c r="H21" i="1"/>
  <c r="H24" i="1"/>
  <c r="H23" i="1"/>
  <c r="H25" i="1"/>
  <c r="H26" i="1"/>
  <c r="H22" i="1"/>
  <c r="H27" i="1"/>
  <c r="H28" i="1"/>
  <c r="H29" i="1"/>
  <c r="H30" i="1"/>
  <c r="H33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48" i="1"/>
  <c r="H51" i="1"/>
  <c r="H50" i="1"/>
  <c r="H52" i="1"/>
  <c r="H53" i="1"/>
  <c r="H55" i="1"/>
  <c r="H54" i="1"/>
  <c r="H56" i="1"/>
  <c r="H57" i="1"/>
  <c r="H58" i="1"/>
  <c r="H59" i="1"/>
  <c r="H60" i="1"/>
  <c r="H61" i="1"/>
  <c r="H62" i="1"/>
  <c r="H63" i="1"/>
  <c r="H64" i="1"/>
  <c r="H65" i="1"/>
  <c r="H66" i="1"/>
  <c r="H16" i="1"/>
  <c r="G17" i="1"/>
  <c r="G18" i="1"/>
  <c r="G20" i="1"/>
  <c r="G19" i="1"/>
  <c r="G21" i="1"/>
  <c r="G24" i="1"/>
  <c r="G23" i="1"/>
  <c r="G25" i="1"/>
  <c r="G26" i="1"/>
  <c r="G22" i="1"/>
  <c r="G27" i="1"/>
  <c r="G28" i="1"/>
  <c r="G29" i="1"/>
  <c r="G30" i="1"/>
  <c r="G33" i="1"/>
  <c r="G31" i="1"/>
  <c r="G32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9" i="1"/>
  <c r="G48" i="1"/>
  <c r="G51" i="1"/>
  <c r="G50" i="1"/>
  <c r="G52" i="1"/>
  <c r="G53" i="1"/>
  <c r="G55" i="1"/>
  <c r="G54" i="1"/>
  <c r="G56" i="1"/>
  <c r="G57" i="1"/>
  <c r="G58" i="1"/>
  <c r="G59" i="1"/>
  <c r="G60" i="1"/>
  <c r="G61" i="1"/>
  <c r="G62" i="1"/>
  <c r="G63" i="1"/>
  <c r="G64" i="1"/>
  <c r="G65" i="1"/>
  <c r="G66" i="1"/>
  <c r="G16" i="1"/>
  <c r="N31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7" i="1" l="1"/>
  <c r="E67" i="1"/>
  <c r="F67" i="1"/>
  <c r="N55" i="1" l="1"/>
  <c r="N45" i="1"/>
  <c r="N16" i="1"/>
  <c r="N17" i="1"/>
  <c r="N39" i="1"/>
  <c r="N65" i="1"/>
  <c r="N48" i="1"/>
  <c r="N52" i="1"/>
  <c r="N35" i="1"/>
  <c r="N34" i="1"/>
  <c r="N53" i="1"/>
  <c r="N22" i="1"/>
  <c r="N41" i="1"/>
  <c r="N62" i="1"/>
  <c r="N33" i="1"/>
  <c r="N24" i="1"/>
  <c r="N42" i="1"/>
  <c r="N28" i="1"/>
  <c r="N23" i="1"/>
  <c r="N37" i="1"/>
  <c r="N36" i="1"/>
  <c r="N44" i="1"/>
  <c r="N29" i="1"/>
  <c r="N63" i="1"/>
  <c r="N61" i="1"/>
  <c r="N40" i="1"/>
  <c r="N54" i="1"/>
  <c r="N60" i="1"/>
  <c r="N58" i="1"/>
  <c r="N18" i="1"/>
  <c r="N49" i="1"/>
  <c r="N19" i="1"/>
  <c r="N64" i="1"/>
  <c r="N21" i="1"/>
  <c r="N20" i="1"/>
  <c r="N47" i="1"/>
  <c r="N38" i="1"/>
  <c r="N46" i="1"/>
  <c r="N43" i="1"/>
  <c r="N57" i="1"/>
  <c r="N32" i="1"/>
  <c r="N30" i="1"/>
  <c r="N56" i="1"/>
  <c r="N59" i="1"/>
  <c r="N51" i="1"/>
  <c r="N27" i="1"/>
  <c r="N50" i="1"/>
  <c r="N26" i="1"/>
  <c r="N25" i="1"/>
  <c r="N66" i="1"/>
  <c r="N67" i="1" l="1"/>
</calcChain>
</file>

<file path=xl/sharedStrings.xml><?xml version="1.0" encoding="utf-8"?>
<sst xmlns="http://schemas.openxmlformats.org/spreadsheetml/2006/main" count="217" uniqueCount="125">
  <si>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</si>
  <si>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</si>
  <si>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</si>
  <si>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</si>
  <si>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</si>
  <si>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</si>
  <si>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</si>
  <si>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</si>
  <si>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</si>
  <si>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</si>
  <si>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</si>
  <si>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</si>
  <si>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</si>
  <si>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</si>
  <si>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</si>
  <si>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</si>
  <si>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</si>
  <si>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</si>
  <si>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</si>
  <si>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</si>
  <si>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</si>
  <si>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</si>
  <si>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</si>
  <si>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</si>
  <si>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</si>
  <si>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</si>
  <si>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</si>
  <si>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</si>
  <si>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</si>
  <si>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</si>
  <si>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</si>
  <si>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</si>
  <si>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</si>
  <si>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</si>
  <si>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</si>
  <si>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</si>
  <si>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</si>
  <si>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</si>
  <si>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</si>
  <si>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</si>
  <si>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</si>
  <si>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BULG</t>
  </si>
  <si>
    <t>"БУЛГАН БРОКЕР ҮЦК" ХХК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</si>
  <si>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</si>
  <si>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</si>
  <si>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</si>
  <si>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</si>
  <si>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</si>
  <si>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</si>
  <si>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</si>
  <si>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</si>
  <si>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</si>
  <si>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</si>
  <si>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</si>
  <si>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</si>
  <si>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</si>
  <si>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</si>
  <si>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</si>
  <si>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</si>
  <si>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</si>
  <si>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</si>
  <si>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</si>
  <si>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</si>
  <si>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</si>
  <si>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</si>
  <si>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</si>
  <si>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</si>
  <si>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</si>
  <si>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</si>
  <si>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</si>
  <si>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</si>
  <si>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</si>
  <si>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</si>
  <si>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</si>
  <si>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</si>
  <si>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</si>
  <si>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</si>
  <si>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</si>
  <si>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</si>
  <si>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</si>
  <si>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</si>
  <si>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</si>
  <si>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</si>
  <si>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</si>
  <si>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</si>
  <si>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</si>
  <si>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</si>
  <si>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</si>
  <si>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</si>
  <si>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</si>
  <si>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</si>
  <si>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</si>
  <si>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</si>
  <si>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</si>
  <si>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</si>
  <si>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</si>
  <si>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</si>
  <si>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</si>
  <si>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</si>
  <si>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</si>
  <si>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</si>
  <si>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</si>
  <si>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</si>
  <si>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</si>
  <si>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</si>
  <si>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</si>
  <si>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</si>
  <si>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"ДИ СИ ЭФ ҮЦК" ХХК</t>
  </si>
  <si>
    <t>DCF</t>
  </si>
  <si>
    <t>"МАЗААЛАЙ КАПИТАЛ ПАРТНЕРС ҮЦК" ХХК</t>
  </si>
  <si>
    <t>"ЭС ЖИ ИНВЕСТМЕНТ ЭНД СЕКЬЮРИТИС ҮЦК" ХХК</t>
  </si>
  <si>
    <t>"НЭТСЭК ҮЦК" ХХК</t>
  </si>
  <si>
    <t>UNET</t>
  </si>
  <si>
    <t>"ҮНЭТ СЕКЬЮРИТИС ҮЦК" ХХК</t>
  </si>
  <si>
    <t xml:space="preserve">"МХБ" ХК-ИЙН ГИШҮҮН КОМПАНИУДЫН АРИЛЖААНЫ ТАЙЛАН </t>
  </si>
  <si>
    <t>2025 оны арилжааны нийт дүн</t>
  </si>
  <si>
    <t xml:space="preserve">IPO </t>
  </si>
  <si>
    <t>MSSC</t>
  </si>
  <si>
    <t xml:space="preserve"> "М СЕКЬЮРИТИС ҮЦК"</t>
  </si>
  <si>
    <t xml:space="preserve">Жич: Гишүүдийг нийт хийсэн арилжааны авсан, зарсан үнийн дүнгээр жагсаав. </t>
  </si>
  <si>
    <t xml:space="preserve">ЗГҮЦ </t>
  </si>
  <si>
    <t>7 дугаар сарын арилжааны дүн</t>
  </si>
  <si>
    <t>Жендэр бонд</t>
  </si>
  <si>
    <t>/Омни ассет хоёр ТЗК/</t>
  </si>
  <si>
    <t>КОМПАНИЙН БОНД, ХБҮЦ, ЗГДҮЦ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</si>
</sst>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14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20445211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R5112\Desktop\MC-&#1061;&#1040;%202025-07.xlsx" TargetMode="External"/><Relationship Id="rId1" Type="http://schemas.openxmlformats.org/officeDocument/2006/relationships/externalLinkPath" Target="file:///C:\Users\UR5112\Desktop\MC-&#1061;&#1040;%202025-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C-1.1"/>
      <sheetName val="MC-1.4"/>
      <sheetName val="MC-1.6"/>
      <sheetName val="MC-1.7"/>
      <sheetName val="MC-1.8"/>
      <sheetName val="MC-1.9"/>
    </sheetNames>
    <sheetDataSet>
      <sheetData sheetId="0"/>
      <sheetData sheetId="1"/>
      <sheetData sheetId="2"/>
      <sheetData sheetId="3">
        <row r="8">
          <cell r="B8" t="str">
            <v>ALTN</v>
          </cell>
          <cell r="C8" t="str">
            <v>"Алтан хоромсог ҮЦК" ХХК</v>
          </cell>
          <cell r="D8">
            <v>16</v>
          </cell>
          <cell r="E8">
            <v>1349</v>
          </cell>
          <cell r="F8">
            <v>733823</v>
          </cell>
          <cell r="G8">
            <v>97540</v>
          </cell>
          <cell r="H8">
            <v>61004559.630000003</v>
          </cell>
          <cell r="I8">
            <v>61738382.630000003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X8">
            <v>0</v>
          </cell>
          <cell r="AC8">
            <v>0</v>
          </cell>
          <cell r="AD8">
            <v>98889</v>
          </cell>
          <cell r="AE8">
            <v>61738382.630000003</v>
          </cell>
        </row>
        <row r="9">
          <cell r="B9" t="str">
            <v>ARD</v>
          </cell>
          <cell r="C9" t="str">
            <v>Өлзий энд КО капитал ХХК</v>
          </cell>
          <cell r="D9">
            <v>17</v>
          </cell>
          <cell r="E9">
            <v>170813</v>
          </cell>
          <cell r="F9">
            <v>87884328.409999996</v>
          </cell>
          <cell r="G9">
            <v>1180083</v>
          </cell>
          <cell r="H9">
            <v>323211313.83999997</v>
          </cell>
          <cell r="I9">
            <v>411095642.25</v>
          </cell>
          <cell r="J9">
            <v>215</v>
          </cell>
          <cell r="K9">
            <v>21500000</v>
          </cell>
          <cell r="L9">
            <v>1667</v>
          </cell>
          <cell r="M9">
            <v>164700000</v>
          </cell>
          <cell r="N9">
            <v>186200000</v>
          </cell>
          <cell r="O9">
            <v>283776</v>
          </cell>
          <cell r="P9">
            <v>28377600000</v>
          </cell>
          <cell r="S9">
            <v>28377600000</v>
          </cell>
          <cell r="T9">
            <v>3</v>
          </cell>
          <cell r="U9">
            <v>300000</v>
          </cell>
          <cell r="X9">
            <v>300000</v>
          </cell>
          <cell r="AC9">
            <v>0</v>
          </cell>
          <cell r="AD9">
            <v>1636557</v>
          </cell>
          <cell r="AE9">
            <v>28975195642.25</v>
          </cell>
        </row>
        <row r="10">
          <cell r="B10" t="str">
            <v>ARGB</v>
          </cell>
          <cell r="C10" t="str">
            <v>"Аргай бэст ҮЦК" ХХК</v>
          </cell>
          <cell r="D10">
            <v>10</v>
          </cell>
          <cell r="E10">
            <v>20064</v>
          </cell>
          <cell r="F10">
            <v>39461812.289999999</v>
          </cell>
          <cell r="G10">
            <v>18211</v>
          </cell>
          <cell r="H10">
            <v>38236676.310000002</v>
          </cell>
          <cell r="I10">
            <v>77698488.599999994</v>
          </cell>
          <cell r="J10">
            <v>0</v>
          </cell>
          <cell r="K10">
            <v>0</v>
          </cell>
          <cell r="L10">
            <v>1</v>
          </cell>
          <cell r="M10">
            <v>49990</v>
          </cell>
          <cell r="N10">
            <v>49990</v>
          </cell>
          <cell r="O10">
            <v>534</v>
          </cell>
          <cell r="P10">
            <v>53400000</v>
          </cell>
          <cell r="S10">
            <v>53400000</v>
          </cell>
          <cell r="X10">
            <v>0</v>
          </cell>
          <cell r="AC10">
            <v>0</v>
          </cell>
          <cell r="AD10">
            <v>38810</v>
          </cell>
          <cell r="AE10">
            <v>131148478.59999999</v>
          </cell>
        </row>
        <row r="11">
          <cell r="B11" t="str">
            <v>BATS</v>
          </cell>
          <cell r="C11" t="str">
            <v>"Батс ҮЦК" ХХК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S11">
            <v>0</v>
          </cell>
          <cell r="X11">
            <v>0</v>
          </cell>
          <cell r="AC11">
            <v>0</v>
          </cell>
          <cell r="AD11">
            <v>0</v>
          </cell>
          <cell r="AE11">
            <v>0</v>
          </cell>
        </row>
        <row r="12">
          <cell r="B12" t="str">
            <v>BDSC</v>
          </cell>
          <cell r="C12" t="str">
            <v>"БиДиСек ҮЦК" ХК</v>
          </cell>
          <cell r="D12">
            <v>17</v>
          </cell>
          <cell r="E12">
            <v>1234273</v>
          </cell>
          <cell r="F12">
            <v>743636047.99000001</v>
          </cell>
          <cell r="G12">
            <v>1010954</v>
          </cell>
          <cell r="H12">
            <v>962172549.28999996</v>
          </cell>
          <cell r="I12">
            <v>1705808597.28</v>
          </cell>
          <cell r="J12">
            <v>987</v>
          </cell>
          <cell r="K12">
            <v>98700000</v>
          </cell>
          <cell r="L12">
            <v>987</v>
          </cell>
          <cell r="M12">
            <v>98700000</v>
          </cell>
          <cell r="N12">
            <v>197400000</v>
          </cell>
          <cell r="O12">
            <v>14040</v>
          </cell>
          <cell r="P12">
            <v>1404000000</v>
          </cell>
          <cell r="Q12">
            <v>300000</v>
          </cell>
          <cell r="R12">
            <v>30000000000</v>
          </cell>
          <cell r="S12">
            <v>31404000000</v>
          </cell>
          <cell r="T12">
            <v>4000</v>
          </cell>
          <cell r="U12">
            <v>400000000</v>
          </cell>
          <cell r="X12">
            <v>400000000</v>
          </cell>
          <cell r="Y12">
            <v>55792</v>
          </cell>
          <cell r="Z12">
            <v>5453988375.6800003</v>
          </cell>
          <cell r="AC12">
            <v>5453988375.6800003</v>
          </cell>
          <cell r="AD12">
            <v>2621033</v>
          </cell>
          <cell r="AE12">
            <v>39161196972.959999</v>
          </cell>
        </row>
        <row r="13">
          <cell r="B13" t="str">
            <v>BKOC</v>
          </cell>
          <cell r="C13" t="str">
            <v>"Эс жи инвестмент энд секьюритис ҮЦК" ХХК</v>
          </cell>
          <cell r="D13">
            <v>17</v>
          </cell>
          <cell r="E13">
            <v>4023</v>
          </cell>
          <cell r="F13">
            <v>4476764.45</v>
          </cell>
          <cell r="G13">
            <v>11817</v>
          </cell>
          <cell r="H13">
            <v>11597879.390000001</v>
          </cell>
          <cell r="I13">
            <v>16074643.84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S13">
            <v>0</v>
          </cell>
          <cell r="X13">
            <v>0</v>
          </cell>
          <cell r="AC13">
            <v>0</v>
          </cell>
          <cell r="AD13">
            <v>15840</v>
          </cell>
          <cell r="AE13">
            <v>16074643.84</v>
          </cell>
        </row>
        <row r="14">
          <cell r="B14" t="str">
            <v>BLAC</v>
          </cell>
          <cell r="C14" t="str">
            <v>"Мазаалай капитал партнерс ҮЦК"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S14">
            <v>0</v>
          </cell>
          <cell r="X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B15" t="str">
            <v>BSK</v>
          </cell>
          <cell r="C15" t="str">
            <v>"Блюскай секьюритиз ҮЦК" ХХК</v>
          </cell>
          <cell r="D15">
            <v>2</v>
          </cell>
          <cell r="E15">
            <v>300</v>
          </cell>
          <cell r="F15">
            <v>750000</v>
          </cell>
          <cell r="G15">
            <v>0</v>
          </cell>
          <cell r="H15">
            <v>0</v>
          </cell>
          <cell r="I15">
            <v>750000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S15">
            <v>0</v>
          </cell>
          <cell r="X15">
            <v>0</v>
          </cell>
          <cell r="AC15">
            <v>0</v>
          </cell>
          <cell r="AD15">
            <v>300</v>
          </cell>
          <cell r="AE15">
            <v>750000</v>
          </cell>
        </row>
        <row r="16">
          <cell r="B16" t="str">
            <v>BULG</v>
          </cell>
          <cell r="C16" t="str">
            <v>"Булган брокер ҮЦК" ХХК</v>
          </cell>
          <cell r="D16">
            <v>1</v>
          </cell>
          <cell r="E16">
            <v>0</v>
          </cell>
          <cell r="F16">
            <v>0</v>
          </cell>
          <cell r="G16">
            <v>1</v>
          </cell>
          <cell r="H16">
            <v>100000</v>
          </cell>
          <cell r="I16">
            <v>100000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S16">
            <v>0</v>
          </cell>
          <cell r="X16">
            <v>0</v>
          </cell>
          <cell r="AC16">
            <v>0</v>
          </cell>
          <cell r="AD16">
            <v>1</v>
          </cell>
          <cell r="AE16">
            <v>100000</v>
          </cell>
        </row>
        <row r="17">
          <cell r="B17" t="str">
            <v>BUMB</v>
          </cell>
          <cell r="C17" t="str">
            <v>"Бумбат-Алтай ҮЦК" ХХК</v>
          </cell>
          <cell r="D17">
            <v>17</v>
          </cell>
          <cell r="E17">
            <v>222750</v>
          </cell>
          <cell r="F17">
            <v>42283555.729999997</v>
          </cell>
          <cell r="G17">
            <v>231213</v>
          </cell>
          <cell r="H17">
            <v>89800255.439999998</v>
          </cell>
          <cell r="I17">
            <v>132083811.16999999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S17">
            <v>0</v>
          </cell>
          <cell r="X17">
            <v>0</v>
          </cell>
          <cell r="AC17">
            <v>0</v>
          </cell>
          <cell r="AD17">
            <v>453963</v>
          </cell>
          <cell r="AE17">
            <v>132083811.16999999</v>
          </cell>
        </row>
        <row r="18">
          <cell r="B18" t="str">
            <v>BZIN</v>
          </cell>
          <cell r="C18" t="str">
            <v>"Мирэ Эссет Секьюритис Монгол ҮЦК" ХХК</v>
          </cell>
          <cell r="D18">
            <v>16</v>
          </cell>
          <cell r="E18">
            <v>20604</v>
          </cell>
          <cell r="F18">
            <v>91493456</v>
          </cell>
          <cell r="G18">
            <v>37999</v>
          </cell>
          <cell r="H18">
            <v>19978390.190000001</v>
          </cell>
          <cell r="I18">
            <v>111471846.19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S18">
            <v>0</v>
          </cell>
          <cell r="T18">
            <v>5000</v>
          </cell>
          <cell r="U18">
            <v>500000000</v>
          </cell>
          <cell r="X18">
            <v>500000000</v>
          </cell>
          <cell r="AC18">
            <v>0</v>
          </cell>
          <cell r="AD18">
            <v>63603</v>
          </cell>
          <cell r="AE18">
            <v>611471846.19000006</v>
          </cell>
        </row>
        <row r="19">
          <cell r="B19" t="str">
            <v>CTRL</v>
          </cell>
          <cell r="C19" t="str">
            <v>"Централ секьюритийз ҮЦК"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S19">
            <v>0</v>
          </cell>
          <cell r="X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>DCF</v>
          </cell>
          <cell r="C20" t="str">
            <v>"Ди Си Эф ҮЦК" ХХК</v>
          </cell>
          <cell r="D20">
            <v>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S20">
            <v>0</v>
          </cell>
          <cell r="X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>DELG</v>
          </cell>
          <cell r="C21" t="str">
            <v>"Ди Эйч капитал ҮЦК" ХХК</v>
          </cell>
          <cell r="D21">
            <v>13</v>
          </cell>
          <cell r="E21">
            <v>9304</v>
          </cell>
          <cell r="F21">
            <v>50729996</v>
          </cell>
          <cell r="G21">
            <v>531</v>
          </cell>
          <cell r="H21">
            <v>22662150</v>
          </cell>
          <cell r="I21">
            <v>73392146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S21">
            <v>0</v>
          </cell>
          <cell r="X21">
            <v>0</v>
          </cell>
          <cell r="AC21">
            <v>0</v>
          </cell>
          <cell r="AD21">
            <v>9835</v>
          </cell>
          <cell r="AE21">
            <v>73392146</v>
          </cell>
        </row>
        <row r="22">
          <cell r="B22" t="str">
            <v>DOMI</v>
          </cell>
          <cell r="C22" t="str">
            <v>"Домикс сек ҮЦК" ХХК</v>
          </cell>
          <cell r="D22">
            <v>8</v>
          </cell>
          <cell r="E22">
            <v>970</v>
          </cell>
          <cell r="F22">
            <v>788810</v>
          </cell>
          <cell r="G22">
            <v>2118</v>
          </cell>
          <cell r="H22">
            <v>1417995</v>
          </cell>
          <cell r="I22">
            <v>2206805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S22">
            <v>0</v>
          </cell>
          <cell r="X22">
            <v>0</v>
          </cell>
          <cell r="AC22">
            <v>0</v>
          </cell>
          <cell r="AD22">
            <v>3088</v>
          </cell>
          <cell r="AE22">
            <v>2206805</v>
          </cell>
        </row>
        <row r="23">
          <cell r="B23" t="str">
            <v>DRBR</v>
          </cell>
          <cell r="C23" t="str">
            <v>"Дархан брокер ҮЦК" ХХК</v>
          </cell>
          <cell r="D23">
            <v>14</v>
          </cell>
          <cell r="E23">
            <v>20801</v>
          </cell>
          <cell r="F23">
            <v>25134521.890000001</v>
          </cell>
          <cell r="G23">
            <v>43776</v>
          </cell>
          <cell r="H23">
            <v>6233213.8899999997</v>
          </cell>
          <cell r="I23">
            <v>31367735.780000001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S23">
            <v>0</v>
          </cell>
          <cell r="X23">
            <v>0</v>
          </cell>
          <cell r="AC23">
            <v>0</v>
          </cell>
          <cell r="AD23">
            <v>64577</v>
          </cell>
          <cell r="AE23">
            <v>31367735.780000001</v>
          </cell>
        </row>
        <row r="24">
          <cell r="B24" t="str">
            <v>ECM</v>
          </cell>
          <cell r="C24" t="str">
            <v>"Евразиа капитал монголиа ҮЦК"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S24">
            <v>0</v>
          </cell>
          <cell r="X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>GATR</v>
          </cell>
          <cell r="C25" t="str">
            <v>"Гацуурт трейд ҮЦК"ХХК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S25">
            <v>0</v>
          </cell>
          <cell r="X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>GAUL</v>
          </cell>
          <cell r="C26" t="str">
            <v>"Гаүли ҮЦК"ХХК</v>
          </cell>
          <cell r="D26">
            <v>14</v>
          </cell>
          <cell r="E26">
            <v>79892</v>
          </cell>
          <cell r="F26">
            <v>29723143.960000001</v>
          </cell>
          <cell r="G26">
            <v>21937</v>
          </cell>
          <cell r="H26">
            <v>9713917.5999999996</v>
          </cell>
          <cell r="I26">
            <v>39437061.560000002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S26">
            <v>0</v>
          </cell>
          <cell r="X26">
            <v>0</v>
          </cell>
          <cell r="AC26">
            <v>0</v>
          </cell>
          <cell r="AD26">
            <v>101829</v>
          </cell>
          <cell r="AE26">
            <v>39437061.560000002</v>
          </cell>
        </row>
        <row r="27">
          <cell r="B27" t="str">
            <v>GDEV</v>
          </cell>
          <cell r="C27" t="str">
            <v>"Гранддевелопмент ҮЦК" ХХК</v>
          </cell>
          <cell r="D27">
            <v>16</v>
          </cell>
          <cell r="E27">
            <v>173854</v>
          </cell>
          <cell r="F27">
            <v>28815088.039999999</v>
          </cell>
          <cell r="G27">
            <v>13008</v>
          </cell>
          <cell r="H27">
            <v>81975082.510000005</v>
          </cell>
          <cell r="I27">
            <v>110790170.55000001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S27">
            <v>0</v>
          </cell>
          <cell r="X27">
            <v>0</v>
          </cell>
          <cell r="AC27">
            <v>0</v>
          </cell>
          <cell r="AD27">
            <v>186862</v>
          </cell>
          <cell r="AE27">
            <v>110790170.55000001</v>
          </cell>
        </row>
        <row r="28">
          <cell r="B28" t="str">
            <v>GDSC</v>
          </cell>
          <cell r="C28" t="str">
            <v>"Гүүдсек ҮЦК" ХХК</v>
          </cell>
          <cell r="D28">
            <v>17</v>
          </cell>
          <cell r="E28">
            <v>136762</v>
          </cell>
          <cell r="F28">
            <v>23987086.300000001</v>
          </cell>
          <cell r="G28">
            <v>72765</v>
          </cell>
          <cell r="H28">
            <v>63772248.140000001</v>
          </cell>
          <cell r="I28">
            <v>87759334.439999998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X28">
            <v>0</v>
          </cell>
          <cell r="AC28">
            <v>0</v>
          </cell>
          <cell r="AD28">
            <v>209527</v>
          </cell>
          <cell r="AE28">
            <v>87759334.439999998</v>
          </cell>
        </row>
        <row r="29">
          <cell r="B29" t="str">
            <v>GLMT</v>
          </cell>
          <cell r="C29" t="str">
            <v>"Голомт Капитал ҮЦК" ХХК</v>
          </cell>
          <cell r="D29">
            <v>17</v>
          </cell>
          <cell r="E29">
            <v>2509355</v>
          </cell>
          <cell r="F29">
            <v>1474986612.4100001</v>
          </cell>
          <cell r="G29">
            <v>1900727</v>
          </cell>
          <cell r="H29">
            <v>897293853.13999999</v>
          </cell>
          <cell r="I29">
            <v>2372280465.5500002</v>
          </cell>
          <cell r="J29">
            <v>63439</v>
          </cell>
          <cell r="K29">
            <v>2967529500</v>
          </cell>
          <cell r="L29">
            <v>63920</v>
          </cell>
          <cell r="M29">
            <v>3015448500</v>
          </cell>
          <cell r="N29">
            <v>5982978000</v>
          </cell>
          <cell r="S29">
            <v>0</v>
          </cell>
          <cell r="T29">
            <v>248</v>
          </cell>
          <cell r="U29">
            <v>24800000</v>
          </cell>
          <cell r="X29">
            <v>24800000</v>
          </cell>
          <cell r="Y29">
            <v>34928</v>
          </cell>
          <cell r="Z29">
            <v>3388554885.1499996</v>
          </cell>
          <cell r="AC29">
            <v>3388554885.1499996</v>
          </cell>
          <cell r="AD29">
            <v>4572617</v>
          </cell>
          <cell r="AE29">
            <v>11768613350.700001</v>
          </cell>
        </row>
        <row r="30">
          <cell r="B30" t="str">
            <v>HUN</v>
          </cell>
          <cell r="C30" t="str">
            <v>"Хүннү Эмпайр ҮЦК"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S30">
            <v>0</v>
          </cell>
          <cell r="X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B31" t="str">
            <v>INVC</v>
          </cell>
          <cell r="C31" t="str">
            <v>"Инвескор капитал ҮЦК" ХХК</v>
          </cell>
          <cell r="D31">
            <v>17</v>
          </cell>
          <cell r="E31">
            <v>2716024</v>
          </cell>
          <cell r="F31">
            <v>1602697538.0999999</v>
          </cell>
          <cell r="G31">
            <v>802247</v>
          </cell>
          <cell r="H31">
            <v>995206672.54999995</v>
          </cell>
          <cell r="I31">
            <v>2597904210.6499996</v>
          </cell>
          <cell r="J31">
            <v>77108</v>
          </cell>
          <cell r="K31">
            <v>7703497060</v>
          </cell>
          <cell r="L31">
            <v>69263</v>
          </cell>
          <cell r="M31">
            <v>6919866560</v>
          </cell>
          <cell r="N31">
            <v>14623363620</v>
          </cell>
          <cell r="S31">
            <v>0</v>
          </cell>
          <cell r="T31">
            <v>5000</v>
          </cell>
          <cell r="U31">
            <v>500000000</v>
          </cell>
          <cell r="X31">
            <v>500000000</v>
          </cell>
          <cell r="AC31">
            <v>0</v>
          </cell>
          <cell r="AD31">
            <v>3669642</v>
          </cell>
          <cell r="AE31">
            <v>17721267830.650002</v>
          </cell>
        </row>
        <row r="32">
          <cell r="B32" t="str">
            <v>LFTI</v>
          </cell>
          <cell r="C32" t="str">
            <v>"Лайфтайм инвестмент ҮЦК" ХХК</v>
          </cell>
          <cell r="D32">
            <v>5</v>
          </cell>
          <cell r="E32">
            <v>3367</v>
          </cell>
          <cell r="F32">
            <v>93664620</v>
          </cell>
          <cell r="G32">
            <v>0</v>
          </cell>
          <cell r="H32">
            <v>0</v>
          </cell>
          <cell r="I32">
            <v>93664620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S32">
            <v>0</v>
          </cell>
          <cell r="X32">
            <v>0</v>
          </cell>
          <cell r="AC32">
            <v>0</v>
          </cell>
          <cell r="AD32">
            <v>3367</v>
          </cell>
          <cell r="AE32">
            <v>93664620</v>
          </cell>
        </row>
        <row r="33">
          <cell r="B33" t="str">
            <v>MERG</v>
          </cell>
          <cell r="C33" t="str">
            <v>"Мэргэн санаа ҮЦК" ХХК</v>
          </cell>
          <cell r="D33">
            <v>5</v>
          </cell>
          <cell r="E33">
            <v>12371</v>
          </cell>
          <cell r="F33">
            <v>2008441</v>
          </cell>
          <cell r="G33">
            <v>0</v>
          </cell>
          <cell r="H33">
            <v>0</v>
          </cell>
          <cell r="I33">
            <v>2008441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S33">
            <v>0</v>
          </cell>
          <cell r="X33">
            <v>0</v>
          </cell>
          <cell r="AC33">
            <v>0</v>
          </cell>
          <cell r="AD33">
            <v>12371</v>
          </cell>
          <cell r="AE33">
            <v>2008441</v>
          </cell>
        </row>
        <row r="34">
          <cell r="B34" t="str">
            <v>MIBG</v>
          </cell>
          <cell r="C34" t="str">
            <v>"Мандал Капитал Маркетс ҮЦК" ХХК</v>
          </cell>
          <cell r="D34">
            <v>17</v>
          </cell>
          <cell r="E34">
            <v>217660</v>
          </cell>
          <cell r="F34">
            <v>119910594.28</v>
          </cell>
          <cell r="G34">
            <v>431421</v>
          </cell>
          <cell r="H34">
            <v>203712510.38999999</v>
          </cell>
          <cell r="I34">
            <v>323623104.66999996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S34">
            <v>0</v>
          </cell>
          <cell r="X34">
            <v>0</v>
          </cell>
          <cell r="Y34">
            <v>25978</v>
          </cell>
          <cell r="Z34">
            <v>2487099622.98</v>
          </cell>
          <cell r="AC34">
            <v>2487099622.98</v>
          </cell>
          <cell r="AD34">
            <v>675059</v>
          </cell>
          <cell r="AE34">
            <v>2810722727.6500001</v>
          </cell>
        </row>
        <row r="35">
          <cell r="B35" t="str">
            <v>MICC</v>
          </cell>
          <cell r="C35" t="str">
            <v>"Эм Ай Си Си ҮЦК" ХХК</v>
          </cell>
          <cell r="D35">
            <v>14</v>
          </cell>
          <cell r="E35">
            <v>5427</v>
          </cell>
          <cell r="F35">
            <v>44339870.149999999</v>
          </cell>
          <cell r="G35">
            <v>10970</v>
          </cell>
          <cell r="H35">
            <v>4048500.01</v>
          </cell>
          <cell r="I35">
            <v>48388370.159999996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S35">
            <v>0</v>
          </cell>
          <cell r="X35">
            <v>0</v>
          </cell>
          <cell r="AC35">
            <v>0</v>
          </cell>
          <cell r="AD35">
            <v>16397</v>
          </cell>
          <cell r="AE35">
            <v>48388370.159999996</v>
          </cell>
        </row>
        <row r="36">
          <cell r="B36" t="str">
            <v>MNET</v>
          </cell>
          <cell r="C36" t="str">
            <v>"Ард секюритиз ҮЦК" ХХК</v>
          </cell>
          <cell r="D36">
            <v>17</v>
          </cell>
          <cell r="E36">
            <v>1639556</v>
          </cell>
          <cell r="F36">
            <v>1788540374.02</v>
          </cell>
          <cell r="G36">
            <v>1149441</v>
          </cell>
          <cell r="H36">
            <v>1507514388.4000001</v>
          </cell>
          <cell r="I36">
            <v>3296054762.4200001</v>
          </cell>
          <cell r="J36">
            <v>11</v>
          </cell>
          <cell r="K36">
            <v>1100000</v>
          </cell>
          <cell r="L36">
            <v>1</v>
          </cell>
          <cell r="M36">
            <v>100000</v>
          </cell>
          <cell r="N36">
            <v>1200000</v>
          </cell>
          <cell r="S36">
            <v>0</v>
          </cell>
          <cell r="T36">
            <v>10</v>
          </cell>
          <cell r="U36">
            <v>1000000</v>
          </cell>
          <cell r="X36">
            <v>1000000</v>
          </cell>
          <cell r="AC36">
            <v>0</v>
          </cell>
          <cell r="AD36">
            <v>2789019</v>
          </cell>
          <cell r="AE36">
            <v>3298254762.4200001</v>
          </cell>
        </row>
        <row r="37">
          <cell r="B37" t="str">
            <v>MOHU</v>
          </cell>
          <cell r="C37" t="str">
            <v>"Монгол хувьцаа ҮЦК" ХХК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S37">
            <v>0</v>
          </cell>
          <cell r="X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B38" t="str">
            <v>MONG</v>
          </cell>
          <cell r="C38" t="str">
            <v>"Монгол секюритиес ҮЦК" 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S38">
            <v>0</v>
          </cell>
          <cell r="X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B39" t="str">
            <v>MSDQ</v>
          </cell>
          <cell r="C39" t="str">
            <v>"Масдак ҮЦК" ХХК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S39">
            <v>0</v>
          </cell>
          <cell r="X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B40" t="str">
            <v>MSEC</v>
          </cell>
          <cell r="C40" t="str">
            <v>"Монсек ҮЦК" ХХК</v>
          </cell>
          <cell r="D40">
            <v>17</v>
          </cell>
          <cell r="E40">
            <v>191466</v>
          </cell>
          <cell r="F40">
            <v>25822393.399999999</v>
          </cell>
          <cell r="G40">
            <v>194258</v>
          </cell>
          <cell r="H40">
            <v>25308132.5</v>
          </cell>
          <cell r="I40">
            <v>51130525.899999999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S40">
            <v>0</v>
          </cell>
          <cell r="X40">
            <v>0</v>
          </cell>
          <cell r="AC40">
            <v>0</v>
          </cell>
          <cell r="AD40">
            <v>385724</v>
          </cell>
          <cell r="AE40">
            <v>51130525.899999999</v>
          </cell>
        </row>
        <row r="41">
          <cell r="B41" t="str">
            <v>MSSC</v>
          </cell>
          <cell r="C41" t="str">
            <v>"М Секьюритис ҮЦК" ХХК</v>
          </cell>
          <cell r="D41">
            <v>9</v>
          </cell>
          <cell r="E41">
            <v>32</v>
          </cell>
          <cell r="F41">
            <v>18417.91</v>
          </cell>
          <cell r="G41">
            <v>315</v>
          </cell>
          <cell r="H41">
            <v>150761.15</v>
          </cell>
          <cell r="I41">
            <v>169179.06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S41">
            <v>0</v>
          </cell>
          <cell r="X41">
            <v>0</v>
          </cell>
          <cell r="AC41">
            <v>0</v>
          </cell>
          <cell r="AD41">
            <v>347</v>
          </cell>
          <cell r="AE41">
            <v>169179.06</v>
          </cell>
        </row>
        <row r="42">
          <cell r="B42" t="str">
            <v>NOVL</v>
          </cell>
          <cell r="C42" t="str">
            <v>"Новел инвестмент ҮЦК" ХХК</v>
          </cell>
          <cell r="D42">
            <v>17</v>
          </cell>
          <cell r="E42">
            <v>2017</v>
          </cell>
          <cell r="F42">
            <v>997397.45</v>
          </cell>
          <cell r="G42">
            <v>215443</v>
          </cell>
          <cell r="H42">
            <v>21506551.920000002</v>
          </cell>
          <cell r="I42">
            <v>22503949.370000001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S42">
            <v>0</v>
          </cell>
          <cell r="X42">
            <v>0</v>
          </cell>
          <cell r="AC42">
            <v>0</v>
          </cell>
          <cell r="AD42">
            <v>217460</v>
          </cell>
          <cell r="AE42">
            <v>22503949.370000001</v>
          </cell>
        </row>
        <row r="43">
          <cell r="B43" t="str">
            <v>NSEC</v>
          </cell>
          <cell r="C43" t="str">
            <v>"Нэйшнл сэкюритис ҮЦК"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S43">
            <v>0</v>
          </cell>
          <cell r="X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>RISM</v>
          </cell>
          <cell r="C44" t="str">
            <v>"Райнос инвестмент ҮЦК" ХХК</v>
          </cell>
          <cell r="D44">
            <v>17</v>
          </cell>
          <cell r="E44">
            <v>90924</v>
          </cell>
          <cell r="F44">
            <v>98658335.430000007</v>
          </cell>
          <cell r="G44">
            <v>445072</v>
          </cell>
          <cell r="H44">
            <v>376348439.88</v>
          </cell>
          <cell r="I44">
            <v>475006775.31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S44">
            <v>0</v>
          </cell>
          <cell r="T44">
            <v>478</v>
          </cell>
          <cell r="U44">
            <v>47800000</v>
          </cell>
          <cell r="X44">
            <v>47800000</v>
          </cell>
          <cell r="AC44">
            <v>0</v>
          </cell>
          <cell r="AD44">
            <v>536474</v>
          </cell>
          <cell r="AE44">
            <v>522806775.31</v>
          </cell>
        </row>
        <row r="45">
          <cell r="B45" t="str">
            <v>SANR</v>
          </cell>
          <cell r="C45" t="str">
            <v>"Санар ҮЦК" ХХК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S45">
            <v>0</v>
          </cell>
          <cell r="X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>SECP</v>
          </cell>
          <cell r="C46" t="str">
            <v>"Сикап ҮЦК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S46">
            <v>0</v>
          </cell>
          <cell r="X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B47" t="str">
            <v>SGC</v>
          </cell>
          <cell r="C47" t="str">
            <v>"Эс Жи Капитал ҮЦК" ХХК</v>
          </cell>
          <cell r="D47">
            <v>2</v>
          </cell>
          <cell r="E47">
            <v>105</v>
          </cell>
          <cell r="F47">
            <v>102050</v>
          </cell>
          <cell r="G47">
            <v>0</v>
          </cell>
          <cell r="H47">
            <v>0</v>
          </cell>
          <cell r="I47">
            <v>102050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S47">
            <v>0</v>
          </cell>
          <cell r="X47">
            <v>0</v>
          </cell>
          <cell r="AC47">
            <v>0</v>
          </cell>
          <cell r="AD47">
            <v>105</v>
          </cell>
          <cell r="AE47">
            <v>102050</v>
          </cell>
        </row>
        <row r="48">
          <cell r="B48" t="str">
            <v>SILS</v>
          </cell>
          <cell r="C48" t="str">
            <v>"Силвэр лайт секюритиз ҮЦК"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S48">
            <v>0</v>
          </cell>
          <cell r="X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B49" t="str">
            <v>STIN</v>
          </cell>
          <cell r="C49" t="str">
            <v>"Стандарт инвестмент ҮЦК" ХХК</v>
          </cell>
          <cell r="D49">
            <v>17</v>
          </cell>
          <cell r="E49">
            <v>70974</v>
          </cell>
          <cell r="F49">
            <v>27592170.460000001</v>
          </cell>
          <cell r="G49">
            <v>61551</v>
          </cell>
          <cell r="H49">
            <v>42157933.649999999</v>
          </cell>
          <cell r="I49">
            <v>69750104.109999999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200</v>
          </cell>
          <cell r="P49">
            <v>20000000</v>
          </cell>
          <cell r="S49">
            <v>20000000</v>
          </cell>
          <cell r="T49">
            <v>3</v>
          </cell>
          <cell r="U49">
            <v>300000</v>
          </cell>
          <cell r="X49">
            <v>300000</v>
          </cell>
          <cell r="AC49">
            <v>0</v>
          </cell>
          <cell r="AD49">
            <v>132728</v>
          </cell>
          <cell r="AE49">
            <v>90050104.109999999</v>
          </cell>
        </row>
        <row r="50">
          <cell r="B50" t="str">
            <v>STOK</v>
          </cell>
          <cell r="C50" t="str">
            <v>"Стоклаб секьюритиз ҮЦК" ХХК</v>
          </cell>
          <cell r="D50">
            <v>16</v>
          </cell>
          <cell r="E50">
            <v>357652</v>
          </cell>
          <cell r="F50">
            <v>78993727.010000005</v>
          </cell>
          <cell r="G50">
            <v>416343</v>
          </cell>
          <cell r="H50">
            <v>81117633.079999998</v>
          </cell>
          <cell r="I50">
            <v>160111360.09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S50">
            <v>0</v>
          </cell>
          <cell r="X50">
            <v>0</v>
          </cell>
          <cell r="AC50">
            <v>0</v>
          </cell>
          <cell r="AD50">
            <v>773995</v>
          </cell>
          <cell r="AE50">
            <v>160111360.09</v>
          </cell>
        </row>
        <row r="51">
          <cell r="B51" t="str">
            <v>TABO</v>
          </cell>
          <cell r="C51" t="str">
            <v>"Таван богд ҮЦК" ХХК</v>
          </cell>
          <cell r="D51">
            <v>1</v>
          </cell>
          <cell r="E51">
            <v>26</v>
          </cell>
          <cell r="F51">
            <v>676000</v>
          </cell>
          <cell r="G51">
            <v>0</v>
          </cell>
          <cell r="H51">
            <v>0</v>
          </cell>
          <cell r="I51">
            <v>676000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S51">
            <v>0</v>
          </cell>
          <cell r="X51">
            <v>0</v>
          </cell>
          <cell r="AC51">
            <v>0</v>
          </cell>
          <cell r="AD51">
            <v>26</v>
          </cell>
          <cell r="AE51">
            <v>676000</v>
          </cell>
        </row>
        <row r="52">
          <cell r="B52" t="str">
            <v>TCHB</v>
          </cell>
          <cell r="C52" t="str">
            <v>"Тулгат чандмань баян ҮЦК" ХХК</v>
          </cell>
          <cell r="D52">
            <v>12</v>
          </cell>
          <cell r="E52">
            <v>11196</v>
          </cell>
          <cell r="F52">
            <v>17727616</v>
          </cell>
          <cell r="G52">
            <v>54837</v>
          </cell>
          <cell r="H52">
            <v>85263776</v>
          </cell>
          <cell r="I52">
            <v>102991392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S52">
            <v>0</v>
          </cell>
          <cell r="X52">
            <v>0</v>
          </cell>
          <cell r="AC52">
            <v>0</v>
          </cell>
          <cell r="AD52">
            <v>66033</v>
          </cell>
          <cell r="AE52">
            <v>102991392</v>
          </cell>
        </row>
        <row r="53">
          <cell r="B53" t="str">
            <v>TDB</v>
          </cell>
          <cell r="C53" t="str">
            <v>"Ти ди би секьюритис ҮЦК" ХХК</v>
          </cell>
          <cell r="D53">
            <v>17</v>
          </cell>
          <cell r="E53">
            <v>723459</v>
          </cell>
          <cell r="F53">
            <v>392173127.5</v>
          </cell>
          <cell r="G53">
            <v>764935</v>
          </cell>
          <cell r="H53">
            <v>346078936.42000002</v>
          </cell>
          <cell r="I53">
            <v>738252063.92000008</v>
          </cell>
          <cell r="J53">
            <v>4539</v>
          </cell>
          <cell r="K53">
            <v>1522474049.0999999</v>
          </cell>
          <cell r="L53">
            <v>4249</v>
          </cell>
          <cell r="M53">
            <v>1495668059.0999999</v>
          </cell>
          <cell r="N53">
            <v>3018142108.1999998</v>
          </cell>
          <cell r="O53">
            <v>150</v>
          </cell>
          <cell r="P53">
            <v>15000000</v>
          </cell>
          <cell r="S53">
            <v>15000000</v>
          </cell>
          <cell r="T53">
            <v>1</v>
          </cell>
          <cell r="U53">
            <v>100000</v>
          </cell>
          <cell r="X53">
            <v>100000</v>
          </cell>
          <cell r="Y53">
            <v>23292</v>
          </cell>
          <cell r="Z53">
            <v>2240613271.8800001</v>
          </cell>
          <cell r="AC53">
            <v>2240613271.8800001</v>
          </cell>
          <cell r="AD53">
            <v>1520625</v>
          </cell>
          <cell r="AE53">
            <v>6012107444</v>
          </cell>
        </row>
        <row r="54">
          <cell r="B54" t="str">
            <v>TNGR</v>
          </cell>
          <cell r="C54" t="str">
            <v>"Тэнгэр капитал ҮЦК" ХХК</v>
          </cell>
          <cell r="D54">
            <v>13</v>
          </cell>
          <cell r="E54">
            <v>3070</v>
          </cell>
          <cell r="F54">
            <v>316489</v>
          </cell>
          <cell r="G54">
            <v>3673</v>
          </cell>
          <cell r="H54">
            <v>1171353.1000000001</v>
          </cell>
          <cell r="I54">
            <v>1487842.1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S54">
            <v>0</v>
          </cell>
          <cell r="X54">
            <v>0</v>
          </cell>
          <cell r="AC54">
            <v>0</v>
          </cell>
          <cell r="AD54">
            <v>6743</v>
          </cell>
          <cell r="AE54">
            <v>1487842.1</v>
          </cell>
        </row>
        <row r="55">
          <cell r="B55" t="str">
            <v>TTOL</v>
          </cell>
          <cell r="C55" t="str">
            <v>"Апекс Капитал ҮЦК" ХХК</v>
          </cell>
          <cell r="D55">
            <v>16</v>
          </cell>
          <cell r="E55">
            <v>908035</v>
          </cell>
          <cell r="F55">
            <v>388992263.22000003</v>
          </cell>
          <cell r="G55">
            <v>554888</v>
          </cell>
          <cell r="H55">
            <v>320595204.57999998</v>
          </cell>
          <cell r="I55">
            <v>709587467.79999995</v>
          </cell>
          <cell r="J55">
            <v>40252</v>
          </cell>
          <cell r="K55">
            <v>4023188430</v>
          </cell>
          <cell r="L55">
            <v>40245</v>
          </cell>
          <cell r="M55">
            <v>4022293430</v>
          </cell>
          <cell r="N55">
            <v>8045481860</v>
          </cell>
          <cell r="S55">
            <v>0</v>
          </cell>
          <cell r="T55">
            <v>124797</v>
          </cell>
          <cell r="U55">
            <v>12479700000</v>
          </cell>
          <cell r="V55">
            <v>140000</v>
          </cell>
          <cell r="W55">
            <v>14000000000</v>
          </cell>
          <cell r="X55">
            <v>26479700000</v>
          </cell>
          <cell r="AC55">
            <v>0</v>
          </cell>
          <cell r="AD55">
            <v>1808217</v>
          </cell>
          <cell r="AE55">
            <v>35234769327.800003</v>
          </cell>
        </row>
        <row r="56">
          <cell r="B56" t="str">
            <v>UNDR</v>
          </cell>
          <cell r="C56" t="str">
            <v>"Өндөрхаан инвест ҮЦК" ХХК</v>
          </cell>
          <cell r="D56">
            <v>9</v>
          </cell>
          <cell r="E56">
            <v>1636</v>
          </cell>
          <cell r="F56">
            <v>1812796</v>
          </cell>
          <cell r="G56">
            <v>1851</v>
          </cell>
          <cell r="H56">
            <v>30419500</v>
          </cell>
          <cell r="I56">
            <v>32232296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S56">
            <v>0</v>
          </cell>
          <cell r="X56">
            <v>0</v>
          </cell>
          <cell r="AC56">
            <v>0</v>
          </cell>
          <cell r="AD56">
            <v>3487</v>
          </cell>
          <cell r="AE56">
            <v>32232296</v>
          </cell>
        </row>
        <row r="57">
          <cell r="B57" t="str">
            <v>UNET</v>
          </cell>
          <cell r="C57" t="str">
            <v>"Үнэт секьюритиc ҮЦК" ХХК</v>
          </cell>
          <cell r="D57">
            <v>17</v>
          </cell>
          <cell r="E57">
            <v>2313</v>
          </cell>
          <cell r="F57">
            <v>2076172.23</v>
          </cell>
          <cell r="G57">
            <v>1521</v>
          </cell>
          <cell r="H57">
            <v>999092.4</v>
          </cell>
          <cell r="I57">
            <v>3075264.63</v>
          </cell>
          <cell r="J57">
            <v>0</v>
          </cell>
          <cell r="K57">
            <v>0</v>
          </cell>
          <cell r="L57">
            <v>7850</v>
          </cell>
          <cell r="M57">
            <v>784330500</v>
          </cell>
          <cell r="N57">
            <v>784330500</v>
          </cell>
          <cell r="S57">
            <v>0</v>
          </cell>
          <cell r="X57">
            <v>0</v>
          </cell>
          <cell r="AC57">
            <v>0</v>
          </cell>
          <cell r="AD57">
            <v>11684</v>
          </cell>
          <cell r="AE57">
            <v>787405764.63</v>
          </cell>
        </row>
        <row r="58">
          <cell r="B58" t="str">
            <v>ZGB</v>
          </cell>
          <cell r="C58" t="str">
            <v>Таван Богд Капитал ХХК</v>
          </cell>
          <cell r="D58">
            <v>15</v>
          </cell>
          <cell r="E58">
            <v>617829</v>
          </cell>
          <cell r="F58">
            <v>378027318.58999997</v>
          </cell>
          <cell r="G58">
            <v>2410881</v>
          </cell>
          <cell r="H58">
            <v>1070114899.72</v>
          </cell>
          <cell r="I58">
            <v>1448142218.3099999</v>
          </cell>
          <cell r="J58">
            <v>1977</v>
          </cell>
          <cell r="K58">
            <v>192681500</v>
          </cell>
          <cell r="L58">
            <v>345</v>
          </cell>
          <cell r="M58">
            <v>29513500</v>
          </cell>
          <cell r="N58">
            <v>222195000</v>
          </cell>
          <cell r="O58">
            <v>1300</v>
          </cell>
          <cell r="P58">
            <v>130000000</v>
          </cell>
          <cell r="S58">
            <v>130000000</v>
          </cell>
          <cell r="T58">
            <v>460</v>
          </cell>
          <cell r="U58">
            <v>46000000</v>
          </cell>
          <cell r="X58">
            <v>46000000</v>
          </cell>
          <cell r="Y58">
            <v>10</v>
          </cell>
          <cell r="Z58">
            <v>1000000</v>
          </cell>
          <cell r="AC58">
            <v>1000000</v>
          </cell>
          <cell r="AD58">
            <v>3032802</v>
          </cell>
          <cell r="AE58">
            <v>1847337218.3099999</v>
          </cell>
        </row>
        <row r="59">
          <cell r="B59" t="str">
            <v>ZRGD</v>
          </cell>
          <cell r="C59" t="str">
            <v>"Нэтсек ҮЦК" ХХК</v>
          </cell>
          <cell r="D59">
            <v>9</v>
          </cell>
          <cell r="E59">
            <v>5630</v>
          </cell>
          <cell r="F59">
            <v>7389535.5999999996</v>
          </cell>
          <cell r="G59">
            <v>23556</v>
          </cell>
          <cell r="H59">
            <v>16537923.699999999</v>
          </cell>
          <cell r="I59">
            <v>23927459.299999997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S59">
            <v>0</v>
          </cell>
          <cell r="X59">
            <v>0</v>
          </cell>
          <cell r="AC59">
            <v>0</v>
          </cell>
          <cell r="AD59">
            <v>29186</v>
          </cell>
          <cell r="AE59">
            <v>23927459.299999997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Q125"/>
  <sheetViews>
    <sheetView tabSelected="1" zoomScale="71" zoomScaleNormal="71" zoomScaleSheetLayoutView="70" zoomScalePageLayoutView="70" workbookViewId="0">
      <selection activeCell="P29" sqref="P29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8.7109375" style="1" customWidth="1"/>
    <col min="4" max="4" width="11" style="1" customWidth="1"/>
    <col min="5" max="6" width="15.5703125" style="1" customWidth="1"/>
    <col min="7" max="9" width="25.28515625" style="1" customWidth="1"/>
    <col min="10" max="10" width="22.85546875" style="2" customWidth="1"/>
    <col min="11" max="11" width="26" style="3" customWidth="1"/>
    <col min="12" max="12" width="25.85546875" style="1" customWidth="1"/>
    <col min="13" max="13" width="24.85546875" style="1" customWidth="1"/>
    <col min="14" max="14" width="15.85546875" style="1" customWidth="1"/>
    <col min="15" max="15" width="22.28515625" style="4" bestFit="1" customWidth="1"/>
    <col min="16" max="16" width="9.140625" style="1"/>
    <col min="17" max="17" width="21.42578125" style="1" bestFit="1" customWidth="1"/>
    <col min="18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7" ht="13.9" customHeight="1" x14ac:dyDescent="0.25"/>
    <row r="8" spans="1:17" x14ac:dyDescent="0.25">
      <c r="K8" s="5"/>
      <c r="L8" s="6"/>
    </row>
    <row r="9" spans="1:17" ht="15" customHeight="1" x14ac:dyDescent="0.25">
      <c r="B9" s="7"/>
      <c r="C9" s="8"/>
      <c r="D9" s="41" t="s">
        <v>114</v>
      </c>
      <c r="E9" s="41"/>
      <c r="F9" s="41"/>
      <c r="G9" s="41"/>
      <c r="H9" s="41"/>
      <c r="I9" s="41"/>
      <c r="J9" s="41"/>
      <c r="K9" s="41"/>
      <c r="L9" s="8"/>
      <c r="M9" s="8"/>
      <c r="N9" s="8"/>
    </row>
    <row r="11" spans="1:17" ht="15" customHeight="1" thickBot="1" x14ac:dyDescent="0.3">
      <c r="L11" s="42"/>
      <c r="M11" s="42"/>
      <c r="N11" s="42"/>
    </row>
    <row r="12" spans="1:17" ht="14.45" customHeight="1" x14ac:dyDescent="0.25">
      <c r="A12" s="43" t="s">
        <v>0</v>
      </c>
      <c r="B12" s="45" t="s">
        <v>1</v>
      </c>
      <c r="C12" s="45" t="s">
        <v>2</v>
      </c>
      <c r="D12" s="45" t="s">
        <v>3</v>
      </c>
      <c r="E12" s="45"/>
      <c r="F12" s="45"/>
      <c r="G12" s="49" t="s">
        <v>121</v>
      </c>
      <c r="H12" s="64"/>
      <c r="I12" s="64"/>
      <c r="J12" s="50"/>
      <c r="K12" s="50"/>
      <c r="L12" s="51"/>
      <c r="M12" s="47" t="s">
        <v>115</v>
      </c>
      <c r="N12" s="48"/>
    </row>
    <row r="13" spans="1:17" s="7" customFormat="1" ht="15.75" customHeight="1" x14ac:dyDescent="0.25">
      <c r="A13" s="44"/>
      <c r="B13" s="46"/>
      <c r="C13" s="46"/>
      <c r="D13" s="46"/>
      <c r="E13" s="46"/>
      <c r="F13" s="46"/>
      <c r="G13" s="52"/>
      <c r="H13" s="53"/>
      <c r="I13" s="53"/>
      <c r="J13" s="53"/>
      <c r="K13" s="53"/>
      <c r="L13" s="54"/>
      <c r="M13" s="38"/>
      <c r="N13" s="39"/>
      <c r="O13" s="9"/>
    </row>
    <row r="14" spans="1:17" s="7" customFormat="1" ht="33.75" customHeight="1" x14ac:dyDescent="0.25">
      <c r="A14" s="44"/>
      <c r="B14" s="46"/>
      <c r="C14" s="46"/>
      <c r="D14" s="46"/>
      <c r="E14" s="46"/>
      <c r="F14" s="46"/>
      <c r="G14" s="58" t="s">
        <v>116</v>
      </c>
      <c r="H14" s="59"/>
      <c r="I14" s="60"/>
      <c r="J14" s="58" t="s">
        <v>4</v>
      </c>
      <c r="K14" s="60"/>
      <c r="L14" s="57" t="s">
        <v>5</v>
      </c>
      <c r="M14" s="38" t="s">
        <v>6</v>
      </c>
      <c r="N14" s="39" t="s">
        <v>7</v>
      </c>
      <c r="O14" s="9"/>
    </row>
    <row r="15" spans="1:17" s="7" customFormat="1" ht="47.25" x14ac:dyDescent="0.25">
      <c r="A15" s="44"/>
      <c r="B15" s="46"/>
      <c r="C15" s="46"/>
      <c r="D15" s="22" t="s">
        <v>8</v>
      </c>
      <c r="E15" s="22" t="s">
        <v>9</v>
      </c>
      <c r="F15" s="22" t="s">
        <v>10</v>
      </c>
      <c r="G15" s="23" t="s">
        <v>120</v>
      </c>
      <c r="H15" s="23" t="s">
        <v>122</v>
      </c>
      <c r="I15" s="23" t="s">
        <v>123</v>
      </c>
      <c r="J15" s="23" t="s">
        <v>96</v>
      </c>
      <c r="K15" s="23" t="s">
        <v>124</v>
      </c>
      <c r="L15" s="57"/>
      <c r="M15" s="38"/>
      <c r="N15" s="40"/>
      <c r="O15" s="9"/>
      <c r="Q15" s="34" t="s">
        <v>105</v>
      </c>
    </row>
    <row r="16" spans="1:17" x14ac:dyDescent="0.25">
      <c r="A16" s="24">
        <v>1</v>
      </c>
      <c r="B16" s="10" t="s">
        <v>18</v>
      </c>
      <c r="C16" s="11" t="s">
        <v>19</v>
      </c>
      <c r="D16" s="12" t="s">
        <v>13</v>
      </c>
      <c r="E16" s="12" t="s">
        <v>13</v>
      </c>
      <c r="F16" s="12" t="s">
        <v>13</v>
      </c>
      <c r="G16" s="36">
        <f>VLOOKUP(B16,'[1]MC-1.7'!$B$8:$AC$59,28,0)</f>
        <v>3388554885.1499996</v>
      </c>
      <c r="H16" s="36">
        <f>VLOOKUP(B16,'[1]MC-1.7'!$B$8:$S$59,18,0)</f>
        <v>0</v>
      </c>
      <c r="I16" s="36">
        <f>VLOOKUP(B16,'[1]MC-1.7'!$B$8:$X$59,23,0)</f>
        <v>24800000</v>
      </c>
      <c r="J16" s="14">
        <f>VLOOKUP(B16,'[1]MC-1.7'!$B$8:$I$59,8,0)</f>
        <v>2372280465.5500002</v>
      </c>
      <c r="K16" s="14">
        <f>VLOOKUP(B16,'[1]MC-1.7'!$B$8:$N$59,13,0)</f>
        <v>5982978000</v>
      </c>
      <c r="L16" s="21">
        <f>VLOOKUP(B16,'[1]MC-1.7'!$B$8:$AE$59,30,0)</f>
        <v>11768613350.700001</v>
      </c>
      <c r="M16" s="21">
        <v>132360093994.49001</v>
      </c>
      <c r="N16" s="25">
        <f>M16/$M$67</f>
        <v>0.17871638084061264</v>
      </c>
      <c r="Q16" s="18"/>
    </row>
    <row r="17" spans="1:17" x14ac:dyDescent="0.25">
      <c r="A17" s="24">
        <f>+A16+1</f>
        <v>2</v>
      </c>
      <c r="B17" s="10" t="s">
        <v>89</v>
      </c>
      <c r="C17" s="11" t="s">
        <v>90</v>
      </c>
      <c r="D17" s="12" t="s">
        <v>13</v>
      </c>
      <c r="E17" s="12" t="s">
        <v>13</v>
      </c>
      <c r="F17" s="12" t="s">
        <v>13</v>
      </c>
      <c r="G17" s="36">
        <f>VLOOKUP(B17,'[1]MC-1.7'!$B$8:$AC$59,28,0)</f>
        <v>0</v>
      </c>
      <c r="H17" s="36">
        <f>VLOOKUP(B17,'[1]MC-1.7'!$B$8:$S$59,18,0)</f>
        <v>0</v>
      </c>
      <c r="I17" s="36">
        <f>VLOOKUP(B17,'[1]MC-1.7'!$B$8:$X$59,23,0)</f>
        <v>500000000</v>
      </c>
      <c r="J17" s="14">
        <f>VLOOKUP(B17,'[1]MC-1.7'!$B$8:$I$59,8,0)</f>
        <v>2597904210.6499996</v>
      </c>
      <c r="K17" s="14">
        <f>VLOOKUP(B17,'[1]MC-1.7'!$B$8:$N$59,13,0)</f>
        <v>14623363620</v>
      </c>
      <c r="L17" s="21">
        <f>VLOOKUP(B17,'[1]MC-1.7'!$B$8:$AE$59,30,0)</f>
        <v>17721267830.650002</v>
      </c>
      <c r="M17" s="21">
        <v>127508987474.87</v>
      </c>
      <c r="N17" s="25">
        <f>M17/$M$67</f>
        <v>0.17216627820699804</v>
      </c>
      <c r="Q17" s="18"/>
    </row>
    <row r="18" spans="1:17" x14ac:dyDescent="0.25">
      <c r="A18" s="24">
        <f t="shared" ref="A18:A58" si="0">+A17+1</f>
        <v>3</v>
      </c>
      <c r="B18" s="10" t="s">
        <v>23</v>
      </c>
      <c r="C18" s="11" t="s">
        <v>98</v>
      </c>
      <c r="D18" s="12" t="s">
        <v>13</v>
      </c>
      <c r="E18" s="12" t="s">
        <v>13</v>
      </c>
      <c r="F18" s="12" t="s">
        <v>13</v>
      </c>
      <c r="G18" s="36">
        <f>VLOOKUP(B18,'[1]MC-1.7'!$B$8:$AC$59,28,0)</f>
        <v>2240613271.8800001</v>
      </c>
      <c r="H18" s="36">
        <f>VLOOKUP(B18,'[1]MC-1.7'!$B$8:$S$59,18,0)</f>
        <v>15000000</v>
      </c>
      <c r="I18" s="36">
        <f>VLOOKUP(B18,'[1]MC-1.7'!$B$8:$X$59,23,0)</f>
        <v>100000</v>
      </c>
      <c r="J18" s="14">
        <f>VLOOKUP(B18,'[1]MC-1.7'!$B$8:$I$59,8,0)</f>
        <v>738252063.92000008</v>
      </c>
      <c r="K18" s="14">
        <f>VLOOKUP(B18,'[1]MC-1.7'!$B$8:$N$59,13,0)</f>
        <v>3018142108.1999998</v>
      </c>
      <c r="L18" s="21">
        <f>VLOOKUP(B18,'[1]MC-1.7'!$B$8:$AE$59,30,0)</f>
        <v>6012107444</v>
      </c>
      <c r="M18" s="21">
        <v>107468921342.69998</v>
      </c>
      <c r="N18" s="25">
        <f>M18/$M$67</f>
        <v>0.14510760830988348</v>
      </c>
      <c r="Q18" s="18"/>
    </row>
    <row r="19" spans="1:17" x14ac:dyDescent="0.25">
      <c r="A19" s="24">
        <f t="shared" si="0"/>
        <v>4</v>
      </c>
      <c r="B19" s="10" t="s">
        <v>11</v>
      </c>
      <c r="C19" s="11" t="s">
        <v>12</v>
      </c>
      <c r="D19" s="12" t="s">
        <v>13</v>
      </c>
      <c r="E19" s="12" t="s">
        <v>13</v>
      </c>
      <c r="F19" s="12" t="s">
        <v>13</v>
      </c>
      <c r="G19" s="36">
        <f>VLOOKUP(B19,'[1]MC-1.7'!$B$8:$AC$59,28,0)</f>
        <v>5453988375.6800003</v>
      </c>
      <c r="H19" s="36">
        <f>VLOOKUP(B19,'[1]MC-1.7'!$B$8:$S$59,18,0)</f>
        <v>31404000000</v>
      </c>
      <c r="I19" s="36">
        <f>VLOOKUP(B19,'[1]MC-1.7'!$B$8:$X$59,23,0)</f>
        <v>400000000</v>
      </c>
      <c r="J19" s="14">
        <f>VLOOKUP(B19,'[1]MC-1.7'!$B$8:$I$59,8,0)</f>
        <v>1705808597.28</v>
      </c>
      <c r="K19" s="14">
        <f>VLOOKUP(B19,'[1]MC-1.7'!$B$8:$N$59,13,0)</f>
        <v>197400000</v>
      </c>
      <c r="L19" s="21">
        <f>VLOOKUP(B19,'[1]MC-1.7'!$B$8:$AE$59,30,0)</f>
        <v>39161196972.959999</v>
      </c>
      <c r="M19" s="21">
        <v>86817974139.190002</v>
      </c>
      <c r="N19" s="25">
        <f>M19/$M$67</f>
        <v>0.11722410933552106</v>
      </c>
      <c r="Q19" s="18"/>
    </row>
    <row r="20" spans="1:17" x14ac:dyDescent="0.25">
      <c r="A20" s="24">
        <f t="shared" si="0"/>
        <v>5</v>
      </c>
      <c r="B20" s="10" t="s">
        <v>30</v>
      </c>
      <c r="C20" s="11" t="s">
        <v>103</v>
      </c>
      <c r="D20" s="12" t="s">
        <v>13</v>
      </c>
      <c r="E20" s="12" t="s">
        <v>13</v>
      </c>
      <c r="F20" s="12" t="s">
        <v>13</v>
      </c>
      <c r="G20" s="36">
        <f>VLOOKUP(B20,'[1]MC-1.7'!$B$8:$AC$59,28,0)</f>
        <v>2487099622.98</v>
      </c>
      <c r="H20" s="36">
        <f>VLOOKUP(B20,'[1]MC-1.7'!$B$8:$S$59,18,0)</f>
        <v>0</v>
      </c>
      <c r="I20" s="36">
        <f>VLOOKUP(B20,'[1]MC-1.7'!$B$8:$X$59,23,0)</f>
        <v>0</v>
      </c>
      <c r="J20" s="14">
        <f>VLOOKUP(B20,'[1]MC-1.7'!$B$8:$I$59,8,0)</f>
        <v>323623104.66999996</v>
      </c>
      <c r="K20" s="14">
        <f>VLOOKUP(B20,'[1]MC-1.7'!$B$8:$N$59,13,0)</f>
        <v>0</v>
      </c>
      <c r="L20" s="21">
        <f>VLOOKUP(B20,'[1]MC-1.7'!$B$8:$AE$59,30,0)</f>
        <v>2810722727.6500001</v>
      </c>
      <c r="M20" s="21">
        <v>63245011136.910004</v>
      </c>
      <c r="N20" s="25">
        <f>M20/$M$67</f>
        <v>8.539522113880732E-2</v>
      </c>
      <c r="Q20" s="18"/>
    </row>
    <row r="21" spans="1:17" x14ac:dyDescent="0.25">
      <c r="A21" s="24">
        <f t="shared" si="0"/>
        <v>6</v>
      </c>
      <c r="B21" s="10" t="s">
        <v>22</v>
      </c>
      <c r="C21" s="11" t="s">
        <v>97</v>
      </c>
      <c r="D21" s="12" t="s">
        <v>13</v>
      </c>
      <c r="E21" s="12" t="s">
        <v>13</v>
      </c>
      <c r="F21" s="13"/>
      <c r="G21" s="36">
        <f>VLOOKUP(B21,'[1]MC-1.7'!$B$8:$AC$59,28,0)</f>
        <v>0</v>
      </c>
      <c r="H21" s="36">
        <f>VLOOKUP(B21,'[1]MC-1.7'!$B$8:$S$59,18,0)</f>
        <v>28377600000</v>
      </c>
      <c r="I21" s="36">
        <f>VLOOKUP(B21,'[1]MC-1.7'!$B$8:$X$59,23,0)</f>
        <v>300000</v>
      </c>
      <c r="J21" s="14">
        <f>VLOOKUP(B21,'[1]MC-1.7'!$B$8:$I$59,8,0)</f>
        <v>411095642.25</v>
      </c>
      <c r="K21" s="14">
        <f>VLOOKUP(B21,'[1]MC-1.7'!$B$8:$N$59,13,0)</f>
        <v>186200000</v>
      </c>
      <c r="L21" s="21">
        <f>VLOOKUP(B21,'[1]MC-1.7'!$B$8:$AE$59,30,0)</f>
        <v>28975195642.25</v>
      </c>
      <c r="M21" s="21">
        <v>52507780000.129997</v>
      </c>
      <c r="N21" s="25">
        <f>M21/$M$67</f>
        <v>7.089750486267396E-2</v>
      </c>
      <c r="Q21" s="18"/>
    </row>
    <row r="22" spans="1:17" x14ac:dyDescent="0.25">
      <c r="A22" s="24">
        <f t="shared" si="0"/>
        <v>7</v>
      </c>
      <c r="B22" s="10" t="s">
        <v>66</v>
      </c>
      <c r="C22" s="11" t="s">
        <v>87</v>
      </c>
      <c r="D22" s="12" t="s">
        <v>13</v>
      </c>
      <c r="E22" s="12" t="s">
        <v>13</v>
      </c>
      <c r="F22" s="12" t="s">
        <v>13</v>
      </c>
      <c r="G22" s="36">
        <f>VLOOKUP(B22,'[1]MC-1.7'!$B$8:$AC$59,28,0)</f>
        <v>0</v>
      </c>
      <c r="H22" s="36">
        <f>VLOOKUP(B22,'[1]MC-1.7'!$B$8:$S$59,18,0)</f>
        <v>0</v>
      </c>
      <c r="I22" s="36">
        <f>VLOOKUP(B22,'[1]MC-1.7'!$B$8:$X$59,23,0)</f>
        <v>26479700000</v>
      </c>
      <c r="J22" s="14">
        <f>VLOOKUP(B22,'[1]MC-1.7'!$B$8:$I$59,8,0)</f>
        <v>709587467.79999995</v>
      </c>
      <c r="K22" s="14">
        <f>VLOOKUP(B22,'[1]MC-1.7'!$B$8:$N$59,13,0)</f>
        <v>8045481860</v>
      </c>
      <c r="L22" s="21">
        <f>VLOOKUP(B22,'[1]MC-1.7'!$B$8:$AE$59,30,0)</f>
        <v>35234769327.800003</v>
      </c>
      <c r="M22" s="21">
        <v>48386372263.139999</v>
      </c>
      <c r="N22" s="25">
        <f>M22/$M$67</f>
        <v>6.5332662375073319E-2</v>
      </c>
      <c r="Q22" s="18"/>
    </row>
    <row r="23" spans="1:17" x14ac:dyDescent="0.25">
      <c r="A23" s="24">
        <f t="shared" si="0"/>
        <v>8</v>
      </c>
      <c r="B23" s="10" t="s">
        <v>78</v>
      </c>
      <c r="C23" s="11" t="s">
        <v>104</v>
      </c>
      <c r="D23" s="12" t="s">
        <v>13</v>
      </c>
      <c r="E23" s="12" t="s">
        <v>13</v>
      </c>
      <c r="F23" s="12" t="s">
        <v>13</v>
      </c>
      <c r="G23" s="36">
        <f>VLOOKUP(B23,'[1]MC-1.7'!$B$8:$AC$59,28,0)</f>
        <v>1000000</v>
      </c>
      <c r="H23" s="36">
        <f>VLOOKUP(B23,'[1]MC-1.7'!$B$8:$S$59,18,0)</f>
        <v>130000000</v>
      </c>
      <c r="I23" s="36">
        <f>VLOOKUP(B23,'[1]MC-1.7'!$B$8:$X$59,23,0)</f>
        <v>46000000</v>
      </c>
      <c r="J23" s="14">
        <f>VLOOKUP(B23,'[1]MC-1.7'!$B$8:$I$59,8,0)</f>
        <v>1448142218.3099999</v>
      </c>
      <c r="K23" s="14">
        <f>VLOOKUP(B23,'[1]MC-1.7'!$B$8:$N$59,13,0)</f>
        <v>222195000</v>
      </c>
      <c r="L23" s="21">
        <f>VLOOKUP(B23,'[1]MC-1.7'!$B$8:$AE$59,30,0)</f>
        <v>1847337218.3099999</v>
      </c>
      <c r="M23" s="21">
        <v>23997651913.400002</v>
      </c>
      <c r="N23" s="25">
        <f>M23/$M$67</f>
        <v>3.2402315299157977E-2</v>
      </c>
      <c r="Q23" s="18"/>
    </row>
    <row r="24" spans="1:17" x14ac:dyDescent="0.25">
      <c r="A24" s="24">
        <f t="shared" si="0"/>
        <v>9</v>
      </c>
      <c r="B24" s="10" t="s">
        <v>24</v>
      </c>
      <c r="C24" s="11" t="s">
        <v>25</v>
      </c>
      <c r="D24" s="12" t="s">
        <v>13</v>
      </c>
      <c r="E24" s="12" t="s">
        <v>13</v>
      </c>
      <c r="F24" s="12" t="s">
        <v>13</v>
      </c>
      <c r="G24" s="36">
        <f>VLOOKUP(B24,'[1]MC-1.7'!$B$8:$AC$59,28,0)</f>
        <v>0</v>
      </c>
      <c r="H24" s="36">
        <f>VLOOKUP(B24,'[1]MC-1.7'!$B$8:$S$59,18,0)</f>
        <v>20000000</v>
      </c>
      <c r="I24" s="36">
        <f>VLOOKUP(B24,'[1]MC-1.7'!$B$8:$X$59,23,0)</f>
        <v>300000</v>
      </c>
      <c r="J24" s="14">
        <f>VLOOKUP(B24,'[1]MC-1.7'!$B$8:$I$59,8,0)</f>
        <v>69750104.109999999</v>
      </c>
      <c r="K24" s="14">
        <f>VLOOKUP(B24,'[1]MC-1.7'!$B$8:$N$59,13,0)</f>
        <v>0</v>
      </c>
      <c r="L24" s="21">
        <f>VLOOKUP(B24,'[1]MC-1.7'!$B$8:$AE$59,30,0)</f>
        <v>90050104.109999999</v>
      </c>
      <c r="M24" s="21">
        <v>22379797292.739998</v>
      </c>
      <c r="N24" s="25">
        <f>M24/$M$67</f>
        <v>3.021784176333037E-2</v>
      </c>
      <c r="Q24" s="18"/>
    </row>
    <row r="25" spans="1:17" s="7" customFormat="1" x14ac:dyDescent="0.25">
      <c r="A25" s="24">
        <f t="shared" si="0"/>
        <v>10</v>
      </c>
      <c r="B25" s="10" t="s">
        <v>26</v>
      </c>
      <c r="C25" s="11" t="s">
        <v>27</v>
      </c>
      <c r="D25" s="12" t="s">
        <v>13</v>
      </c>
      <c r="E25" s="12" t="s">
        <v>13</v>
      </c>
      <c r="F25" s="12" t="s">
        <v>13</v>
      </c>
      <c r="G25" s="36">
        <f>VLOOKUP(B25,'[1]MC-1.7'!$B$8:$AC$59,28,0)</f>
        <v>0</v>
      </c>
      <c r="H25" s="36">
        <f>VLOOKUP(B25,'[1]MC-1.7'!$B$8:$S$59,18,0)</f>
        <v>0</v>
      </c>
      <c r="I25" s="36">
        <f>VLOOKUP(B25,'[1]MC-1.7'!$B$8:$X$59,23,0)</f>
        <v>1000000</v>
      </c>
      <c r="J25" s="14">
        <f>VLOOKUP(B25,'[1]MC-1.7'!$B$8:$I$59,8,0)</f>
        <v>3296054762.4200001</v>
      </c>
      <c r="K25" s="14">
        <f>VLOOKUP(B25,'[1]MC-1.7'!$B$8:$N$59,13,0)</f>
        <v>1200000</v>
      </c>
      <c r="L25" s="21">
        <f>VLOOKUP(B25,'[1]MC-1.7'!$B$8:$AE$59,30,0)</f>
        <v>3298254762.4200001</v>
      </c>
      <c r="M25" s="21">
        <v>21892368456.75</v>
      </c>
      <c r="N25" s="25">
        <f>M25/$M$67</f>
        <v>2.9559701421656759E-2</v>
      </c>
      <c r="O25" s="21"/>
      <c r="Q25" s="18"/>
    </row>
    <row r="26" spans="1:17" x14ac:dyDescent="0.25">
      <c r="A26" s="24">
        <f t="shared" si="0"/>
        <v>11</v>
      </c>
      <c r="B26" s="10" t="s">
        <v>16</v>
      </c>
      <c r="C26" s="11" t="s">
        <v>17</v>
      </c>
      <c r="D26" s="12" t="s">
        <v>13</v>
      </c>
      <c r="E26" s="12" t="s">
        <v>13</v>
      </c>
      <c r="F26" s="12" t="s">
        <v>13</v>
      </c>
      <c r="G26" s="36">
        <f>VLOOKUP(B26,'[1]MC-1.7'!$B$8:$AC$59,28,0)</f>
        <v>0</v>
      </c>
      <c r="H26" s="36">
        <f>VLOOKUP(B26,'[1]MC-1.7'!$B$8:$S$59,18,0)</f>
        <v>0</v>
      </c>
      <c r="I26" s="36">
        <f>VLOOKUP(B26,'[1]MC-1.7'!$B$8:$X$59,23,0)</f>
        <v>0</v>
      </c>
      <c r="J26" s="14">
        <f>VLOOKUP(B26,'[1]MC-1.7'!$B$8:$I$59,8,0)</f>
        <v>1487842.1</v>
      </c>
      <c r="K26" s="14">
        <f>VLOOKUP(B26,'[1]MC-1.7'!$B$8:$N$59,13,0)</f>
        <v>0</v>
      </c>
      <c r="L26" s="21">
        <f>VLOOKUP(B26,'[1]MC-1.7'!$B$8:$AE$59,30,0)</f>
        <v>1487842.1</v>
      </c>
      <c r="M26" s="21">
        <v>14059342099.860001</v>
      </c>
      <c r="N26" s="25">
        <f>M26/$M$67</f>
        <v>1.8983325421268109E-2</v>
      </c>
      <c r="Q26" s="18"/>
    </row>
    <row r="27" spans="1:17" x14ac:dyDescent="0.25">
      <c r="A27" s="24">
        <f t="shared" si="0"/>
        <v>12</v>
      </c>
      <c r="B27" s="10" t="s">
        <v>100</v>
      </c>
      <c r="C27" s="11" t="s">
        <v>99</v>
      </c>
      <c r="D27" s="12" t="s">
        <v>13</v>
      </c>
      <c r="E27" s="13"/>
      <c r="F27" s="13"/>
      <c r="G27" s="36">
        <f>VLOOKUP(B27,'[1]MC-1.7'!$B$8:$AC$59,28,0)</f>
        <v>0</v>
      </c>
      <c r="H27" s="36">
        <f>VLOOKUP(B27,'[1]MC-1.7'!$B$8:$S$59,18,0)</f>
        <v>0</v>
      </c>
      <c r="I27" s="36">
        <f>VLOOKUP(B27,'[1]MC-1.7'!$B$8:$X$59,23,0)</f>
        <v>0</v>
      </c>
      <c r="J27" s="14">
        <f>VLOOKUP(B27,'[1]MC-1.7'!$B$8:$I$59,8,0)</f>
        <v>160111360.09</v>
      </c>
      <c r="K27" s="14">
        <f>VLOOKUP(B27,'[1]MC-1.7'!$B$8:$N$59,13,0)</f>
        <v>0</v>
      </c>
      <c r="L27" s="21">
        <f>VLOOKUP(B27,'[1]MC-1.7'!$B$8:$AE$59,30,0)</f>
        <v>160111360.09</v>
      </c>
      <c r="M27" s="21">
        <v>9850159761.3400002</v>
      </c>
      <c r="N27" s="25">
        <f>M27/$M$67</f>
        <v>1.3299967158695131E-2</v>
      </c>
      <c r="Q27" s="18"/>
    </row>
    <row r="28" spans="1:17" x14ac:dyDescent="0.25">
      <c r="A28" s="24">
        <f t="shared" si="0"/>
        <v>13</v>
      </c>
      <c r="B28" s="10" t="s">
        <v>45</v>
      </c>
      <c r="C28" s="11" t="s">
        <v>46</v>
      </c>
      <c r="D28" s="12" t="s">
        <v>13</v>
      </c>
      <c r="E28" s="13"/>
      <c r="F28" s="13"/>
      <c r="G28" s="36">
        <f>VLOOKUP(B28,'[1]MC-1.7'!$B$8:$AC$59,28,0)</f>
        <v>0</v>
      </c>
      <c r="H28" s="36">
        <f>VLOOKUP(B28,'[1]MC-1.7'!$B$8:$S$59,18,0)</f>
        <v>0</v>
      </c>
      <c r="I28" s="36">
        <f>VLOOKUP(B28,'[1]MC-1.7'!$B$8:$X$59,23,0)</f>
        <v>0</v>
      </c>
      <c r="J28" s="14">
        <f>VLOOKUP(B28,'[1]MC-1.7'!$B$8:$I$59,8,0)</f>
        <v>676000</v>
      </c>
      <c r="K28" s="14">
        <f>VLOOKUP(B28,'[1]MC-1.7'!$B$8:$N$59,13,0)</f>
        <v>0</v>
      </c>
      <c r="L28" s="21">
        <f>VLOOKUP(B28,'[1]MC-1.7'!$B$8:$AE$59,30,0)</f>
        <v>676000</v>
      </c>
      <c r="M28" s="21">
        <v>4299098237.2399998</v>
      </c>
      <c r="N28" s="25">
        <f>M28/$M$67</f>
        <v>5.8047652781946088E-3</v>
      </c>
      <c r="Q28" s="18"/>
    </row>
    <row r="29" spans="1:17" x14ac:dyDescent="0.25">
      <c r="A29" s="24">
        <f t="shared" si="0"/>
        <v>14</v>
      </c>
      <c r="B29" s="10" t="s">
        <v>39</v>
      </c>
      <c r="C29" s="11" t="s">
        <v>106</v>
      </c>
      <c r="D29" s="12" t="s">
        <v>13</v>
      </c>
      <c r="E29" s="13"/>
      <c r="F29" s="13"/>
      <c r="G29" s="36">
        <f>VLOOKUP(B29,'[1]MC-1.7'!$B$8:$AC$59,28,0)</f>
        <v>0</v>
      </c>
      <c r="H29" s="36">
        <f>VLOOKUP(B29,'[1]MC-1.7'!$B$8:$S$59,18,0)</f>
        <v>0</v>
      </c>
      <c r="I29" s="36">
        <f>VLOOKUP(B29,'[1]MC-1.7'!$B$8:$X$59,23,0)</f>
        <v>0</v>
      </c>
      <c r="J29" s="14">
        <f>VLOOKUP(B29,'[1]MC-1.7'!$B$8:$I$59,8,0)</f>
        <v>73392146</v>
      </c>
      <c r="K29" s="14">
        <f>VLOOKUP(B29,'[1]MC-1.7'!$B$8:$N$59,13,0)</f>
        <v>0</v>
      </c>
      <c r="L29" s="21">
        <f>VLOOKUP(B29,'[1]MC-1.7'!$B$8:$AE$59,30,0)</f>
        <v>73392146</v>
      </c>
      <c r="M29" s="21">
        <v>3868027101.9899998</v>
      </c>
      <c r="N29" s="25">
        <f>M29/$M$67</f>
        <v>5.2227207143705507E-3</v>
      </c>
      <c r="Q29" s="18"/>
    </row>
    <row r="30" spans="1:17" x14ac:dyDescent="0.25">
      <c r="A30" s="24">
        <f t="shared" si="0"/>
        <v>15</v>
      </c>
      <c r="B30" s="10" t="s">
        <v>93</v>
      </c>
      <c r="C30" s="11" t="s">
        <v>94</v>
      </c>
      <c r="D30" s="12" t="s">
        <v>13</v>
      </c>
      <c r="E30" s="12" t="s">
        <v>13</v>
      </c>
      <c r="F30" s="12" t="s">
        <v>13</v>
      </c>
      <c r="G30" s="36">
        <f>VLOOKUP(B30,'[1]MC-1.7'!$B$8:$AC$59,28,0)</f>
        <v>0</v>
      </c>
      <c r="H30" s="36">
        <f>VLOOKUP(B30,'[1]MC-1.7'!$B$8:$S$59,18,0)</f>
        <v>0</v>
      </c>
      <c r="I30" s="36">
        <f>VLOOKUP(B30,'[1]MC-1.7'!$B$8:$X$59,23,0)</f>
        <v>47800000</v>
      </c>
      <c r="J30" s="14">
        <f>VLOOKUP(B30,'[1]MC-1.7'!$B$8:$I$59,8,0)</f>
        <v>475006775.31</v>
      </c>
      <c r="K30" s="14">
        <f>VLOOKUP(B30,'[1]MC-1.7'!$B$8:$N$59,13,0)</f>
        <v>0</v>
      </c>
      <c r="L30" s="21">
        <f>VLOOKUP(B30,'[1]MC-1.7'!$B$8:$AE$59,30,0)</f>
        <v>522806775.31</v>
      </c>
      <c r="M30" s="21">
        <v>3662162184.5299997</v>
      </c>
      <c r="N30" s="25">
        <f>M30/$M$67</f>
        <v>4.9447560206311051E-3</v>
      </c>
      <c r="Q30" s="18"/>
    </row>
    <row r="31" spans="1:17" x14ac:dyDescent="0.25">
      <c r="A31" s="24">
        <f t="shared" si="0"/>
        <v>16</v>
      </c>
      <c r="B31" s="10" t="s">
        <v>112</v>
      </c>
      <c r="C31" s="11" t="s">
        <v>113</v>
      </c>
      <c r="D31" s="12" t="s">
        <v>13</v>
      </c>
      <c r="E31" s="13"/>
      <c r="F31" s="13"/>
      <c r="G31" s="36">
        <f>VLOOKUP(B31,'[1]MC-1.7'!$B$8:$AC$59,28,0)</f>
        <v>0</v>
      </c>
      <c r="H31" s="36">
        <f>VLOOKUP(B31,'[1]MC-1.7'!$B$8:$S$59,18,0)</f>
        <v>0</v>
      </c>
      <c r="I31" s="36">
        <f>VLOOKUP(B31,'[1]MC-1.7'!$B$8:$X$59,23,0)</f>
        <v>0</v>
      </c>
      <c r="J31" s="14">
        <f>VLOOKUP(B31,'[1]MC-1.7'!$B$8:$I$59,8,0)</f>
        <v>3075264.63</v>
      </c>
      <c r="K31" s="14">
        <f>VLOOKUP(B31,'[1]MC-1.7'!$B$8:$N$59,13,0)</f>
        <v>784330500</v>
      </c>
      <c r="L31" s="21">
        <f>VLOOKUP(B31,'[1]MC-1.7'!$B$8:$AE$59,30,0)</f>
        <v>787405764.63</v>
      </c>
      <c r="M31" s="21">
        <v>2751758554.9499998</v>
      </c>
      <c r="N31" s="25">
        <f>M31/$M$67</f>
        <v>3.7155030269797975E-3</v>
      </c>
      <c r="Q31" s="18"/>
    </row>
    <row r="32" spans="1:17" x14ac:dyDescent="0.25">
      <c r="A32" s="24">
        <f t="shared" si="0"/>
        <v>17</v>
      </c>
      <c r="B32" s="10" t="s">
        <v>20</v>
      </c>
      <c r="C32" s="11" t="s">
        <v>21</v>
      </c>
      <c r="D32" s="12" t="s">
        <v>13</v>
      </c>
      <c r="E32" s="12" t="s">
        <v>13</v>
      </c>
      <c r="F32" s="13" t="s">
        <v>13</v>
      </c>
      <c r="G32" s="36">
        <f>VLOOKUP(B32,'[1]MC-1.7'!$B$8:$AC$59,28,0)</f>
        <v>0</v>
      </c>
      <c r="H32" s="36">
        <f>VLOOKUP(B32,'[1]MC-1.7'!$B$8:$S$59,18,0)</f>
        <v>0</v>
      </c>
      <c r="I32" s="36">
        <f>VLOOKUP(B32,'[1]MC-1.7'!$B$8:$X$59,23,0)</f>
        <v>500000000</v>
      </c>
      <c r="J32" s="14">
        <f>VLOOKUP(B32,'[1]MC-1.7'!$B$8:$I$59,8,0)</f>
        <v>111471846.19</v>
      </c>
      <c r="K32" s="14">
        <f>VLOOKUP(B32,'[1]MC-1.7'!$B$8:$N$59,13,0)</f>
        <v>0</v>
      </c>
      <c r="L32" s="21">
        <f>VLOOKUP(B32,'[1]MC-1.7'!$B$8:$AE$59,30,0)</f>
        <v>611471846.19000006</v>
      </c>
      <c r="M32" s="21">
        <v>2441885868.8499999</v>
      </c>
      <c r="N32" s="25">
        <f>M32/$M$67</f>
        <v>3.297104072205282E-3</v>
      </c>
      <c r="Q32" s="18"/>
    </row>
    <row r="33" spans="1:17" x14ac:dyDescent="0.25">
      <c r="A33" s="24">
        <f t="shared" si="0"/>
        <v>18</v>
      </c>
      <c r="B33" s="10" t="s">
        <v>35</v>
      </c>
      <c r="C33" s="11" t="s">
        <v>36</v>
      </c>
      <c r="D33" s="12" t="s">
        <v>13</v>
      </c>
      <c r="E33" s="12"/>
      <c r="F33" s="13"/>
      <c r="G33" s="36">
        <f>VLOOKUP(B33,'[1]MC-1.7'!$B$8:$AC$59,28,0)</f>
        <v>0</v>
      </c>
      <c r="H33" s="36">
        <f>VLOOKUP(B33,'[1]MC-1.7'!$B$8:$S$59,18,0)</f>
        <v>0</v>
      </c>
      <c r="I33" s="36">
        <f>VLOOKUP(B33,'[1]MC-1.7'!$B$8:$X$59,23,0)</f>
        <v>0</v>
      </c>
      <c r="J33" s="14">
        <f>VLOOKUP(B33,'[1]MC-1.7'!$B$8:$I$59,8,0)</f>
        <v>132083811.16999999</v>
      </c>
      <c r="K33" s="14">
        <f>VLOOKUP(B33,'[1]MC-1.7'!$B$8:$N$59,13,0)</f>
        <v>0</v>
      </c>
      <c r="L33" s="21">
        <f>VLOOKUP(B33,'[1]MC-1.7'!$B$8:$AE$59,30,0)</f>
        <v>132083811.16999999</v>
      </c>
      <c r="M33" s="21">
        <v>2205371042.4200001</v>
      </c>
      <c r="N33" s="25">
        <f>M33/$M$67</f>
        <v>2.9777549956137013E-3</v>
      </c>
      <c r="Q33" s="18"/>
    </row>
    <row r="34" spans="1:17" x14ac:dyDescent="0.25">
      <c r="A34" s="24">
        <f t="shared" si="0"/>
        <v>19</v>
      </c>
      <c r="B34" s="10" t="s">
        <v>70</v>
      </c>
      <c r="C34" s="11" t="s">
        <v>71</v>
      </c>
      <c r="D34" s="12" t="s">
        <v>13</v>
      </c>
      <c r="E34" s="13"/>
      <c r="F34" s="13"/>
      <c r="G34" s="36">
        <f>VLOOKUP(B34,'[1]MC-1.7'!$B$8:$AC$59,28,0)</f>
        <v>0</v>
      </c>
      <c r="H34" s="36">
        <f>VLOOKUP(B34,'[1]MC-1.7'!$B$8:$S$59,18,0)</f>
        <v>53400000</v>
      </c>
      <c r="I34" s="36">
        <f>VLOOKUP(B34,'[1]MC-1.7'!$B$8:$X$59,23,0)</f>
        <v>0</v>
      </c>
      <c r="J34" s="14">
        <f>VLOOKUP(B34,'[1]MC-1.7'!$B$8:$I$59,8,0)</f>
        <v>77698488.599999994</v>
      </c>
      <c r="K34" s="14">
        <f>VLOOKUP(B34,'[1]MC-1.7'!$B$8:$N$59,13,0)</f>
        <v>49990</v>
      </c>
      <c r="L34" s="21">
        <f>VLOOKUP(B34,'[1]MC-1.7'!$B$8:$AE$59,30,0)</f>
        <v>131148478.59999999</v>
      </c>
      <c r="M34" s="21">
        <v>1957869435.8</v>
      </c>
      <c r="N34" s="25">
        <f>M34/$M$67</f>
        <v>2.6435712544839556E-3</v>
      </c>
      <c r="Q34" s="18"/>
    </row>
    <row r="35" spans="1:17" x14ac:dyDescent="0.25">
      <c r="A35" s="24">
        <f t="shared" si="0"/>
        <v>20</v>
      </c>
      <c r="B35" s="10" t="s">
        <v>37</v>
      </c>
      <c r="C35" s="11" t="s">
        <v>38</v>
      </c>
      <c r="D35" s="12" t="s">
        <v>13</v>
      </c>
      <c r="E35" s="12" t="s">
        <v>13</v>
      </c>
      <c r="F35" s="13"/>
      <c r="G35" s="36">
        <f>VLOOKUP(B35,'[1]MC-1.7'!$B$8:$AC$59,28,0)</f>
        <v>0</v>
      </c>
      <c r="H35" s="36">
        <f>VLOOKUP(B35,'[1]MC-1.7'!$B$8:$S$59,18,0)</f>
        <v>0</v>
      </c>
      <c r="I35" s="36">
        <f>VLOOKUP(B35,'[1]MC-1.7'!$B$8:$X$59,23,0)</f>
        <v>0</v>
      </c>
      <c r="J35" s="14">
        <f>VLOOKUP(B35,'[1]MC-1.7'!$B$8:$I$59,8,0)</f>
        <v>93664620</v>
      </c>
      <c r="K35" s="14">
        <f>VLOOKUP(B35,'[1]MC-1.7'!$B$8:$N$59,13,0)</f>
        <v>0</v>
      </c>
      <c r="L35" s="21">
        <f>VLOOKUP(B35,'[1]MC-1.7'!$B$8:$AE$59,30,0)</f>
        <v>93664620</v>
      </c>
      <c r="M35" s="21">
        <v>1584271341.4400001</v>
      </c>
      <c r="N35" s="25">
        <f>M35/$M$67</f>
        <v>2.1391284326486345E-3</v>
      </c>
      <c r="Q35" s="18"/>
    </row>
    <row r="36" spans="1:17" x14ac:dyDescent="0.25">
      <c r="A36" s="24">
        <f t="shared" si="0"/>
        <v>21</v>
      </c>
      <c r="B36" s="10" t="s">
        <v>76</v>
      </c>
      <c r="C36" s="11" t="s">
        <v>77</v>
      </c>
      <c r="D36" s="12" t="s">
        <v>13</v>
      </c>
      <c r="E36" s="12" t="s">
        <v>13</v>
      </c>
      <c r="F36" s="12" t="s">
        <v>13</v>
      </c>
      <c r="G36" s="36">
        <f>VLOOKUP(B36,'[1]MC-1.7'!$B$8:$AC$59,28,0)</f>
        <v>0</v>
      </c>
      <c r="H36" s="36">
        <f>VLOOKUP(B36,'[1]MC-1.7'!$B$8:$S$59,18,0)</f>
        <v>0</v>
      </c>
      <c r="I36" s="36">
        <f>VLOOKUP(B36,'[1]MC-1.7'!$B$8:$X$59,23,0)</f>
        <v>0</v>
      </c>
      <c r="J36" s="14">
        <f>VLOOKUP(B36,'[1]MC-1.7'!$B$8:$I$59,8,0)</f>
        <v>87759334.439999998</v>
      </c>
      <c r="K36" s="14">
        <f>VLOOKUP(B36,'[1]MC-1.7'!$B$8:$N$59,13,0)</f>
        <v>0</v>
      </c>
      <c r="L36" s="21">
        <f>VLOOKUP(B36,'[1]MC-1.7'!$B$8:$AE$59,30,0)</f>
        <v>87759334.439999998</v>
      </c>
      <c r="M36" s="21">
        <v>1533511661.9300001</v>
      </c>
      <c r="N36" s="25">
        <f>M36/$M$67</f>
        <v>2.070591263016266E-3</v>
      </c>
      <c r="Q36" s="18"/>
    </row>
    <row r="37" spans="1:17" x14ac:dyDescent="0.25">
      <c r="A37" s="24">
        <f t="shared" si="0"/>
        <v>22</v>
      </c>
      <c r="B37" s="10" t="s">
        <v>14</v>
      </c>
      <c r="C37" s="11" t="s">
        <v>15</v>
      </c>
      <c r="D37" s="12" t="s">
        <v>13</v>
      </c>
      <c r="E37" s="12" t="s">
        <v>13</v>
      </c>
      <c r="F37" s="12" t="s">
        <v>13</v>
      </c>
      <c r="G37" s="36">
        <f>VLOOKUP(B37,'[1]MC-1.7'!$B$8:$AC$59,28,0)</f>
        <v>0</v>
      </c>
      <c r="H37" s="36">
        <f>VLOOKUP(B37,'[1]MC-1.7'!$B$8:$S$59,18,0)</f>
        <v>0</v>
      </c>
      <c r="I37" s="36">
        <f>VLOOKUP(B37,'[1]MC-1.7'!$B$8:$X$59,23,0)</f>
        <v>0</v>
      </c>
      <c r="J37" s="14">
        <f>VLOOKUP(B37,'[1]MC-1.7'!$B$8:$I$59,8,0)</f>
        <v>22503949.370000001</v>
      </c>
      <c r="K37" s="14">
        <f>VLOOKUP(B37,'[1]MC-1.7'!$B$8:$N$59,13,0)</f>
        <v>0</v>
      </c>
      <c r="L37" s="21">
        <f>VLOOKUP(B37,'[1]MC-1.7'!$B$8:$AE$59,30,0)</f>
        <v>22503949.370000001</v>
      </c>
      <c r="M37" s="21">
        <v>1194757261.5499997</v>
      </c>
      <c r="N37" s="25">
        <f>M37/$M$67</f>
        <v>1.6131953923827368E-3</v>
      </c>
      <c r="Q37" s="18"/>
    </row>
    <row r="38" spans="1:17" x14ac:dyDescent="0.25">
      <c r="A38" s="24">
        <f t="shared" si="0"/>
        <v>23</v>
      </c>
      <c r="B38" s="10" t="s">
        <v>64</v>
      </c>
      <c r="C38" s="11" t="s">
        <v>65</v>
      </c>
      <c r="D38" s="12" t="s">
        <v>13</v>
      </c>
      <c r="E38" s="13"/>
      <c r="F38" s="13"/>
      <c r="G38" s="36">
        <f>VLOOKUP(B38,'[1]MC-1.7'!$B$8:$AC$59,28,0)</f>
        <v>0</v>
      </c>
      <c r="H38" s="36">
        <f>VLOOKUP(B38,'[1]MC-1.7'!$B$8:$S$59,18,0)</f>
        <v>0</v>
      </c>
      <c r="I38" s="36">
        <f>VLOOKUP(B38,'[1]MC-1.7'!$B$8:$X$59,23,0)</f>
        <v>0</v>
      </c>
      <c r="J38" s="14">
        <f>VLOOKUP(B38,'[1]MC-1.7'!$B$8:$I$59,8,0)</f>
        <v>110790170.55000001</v>
      </c>
      <c r="K38" s="14">
        <f>VLOOKUP(B38,'[1]MC-1.7'!$B$8:$N$59,13,0)</f>
        <v>0</v>
      </c>
      <c r="L38" s="21">
        <f>VLOOKUP(B38,'[1]MC-1.7'!$B$8:$AE$59,30,0)</f>
        <v>110790170.55000001</v>
      </c>
      <c r="M38" s="21">
        <v>903715688.03999996</v>
      </c>
      <c r="N38" s="25">
        <f>M38/$M$67</f>
        <v>1.2202227438892295E-3</v>
      </c>
      <c r="Q38" s="18"/>
    </row>
    <row r="39" spans="1:17" x14ac:dyDescent="0.25">
      <c r="A39" s="24">
        <f t="shared" si="0"/>
        <v>24</v>
      </c>
      <c r="B39" s="10" t="s">
        <v>49</v>
      </c>
      <c r="C39" s="11" t="s">
        <v>50</v>
      </c>
      <c r="D39" s="12" t="s">
        <v>13</v>
      </c>
      <c r="E39" s="13"/>
      <c r="F39" s="13"/>
      <c r="G39" s="36">
        <f>VLOOKUP(B39,'[1]MC-1.7'!$B$8:$AC$59,28,0)</f>
        <v>0</v>
      </c>
      <c r="H39" s="36">
        <f>VLOOKUP(B39,'[1]MC-1.7'!$B$8:$S$59,18,0)</f>
        <v>0</v>
      </c>
      <c r="I39" s="36">
        <f>VLOOKUP(B39,'[1]MC-1.7'!$B$8:$X$59,23,0)</f>
        <v>0</v>
      </c>
      <c r="J39" s="14">
        <f>VLOOKUP(B39,'[1]MC-1.7'!$B$8:$I$59,8,0)</f>
        <v>102991392</v>
      </c>
      <c r="K39" s="14">
        <f>VLOOKUP(B39,'[1]MC-1.7'!$B$8:$N$59,13,0)</f>
        <v>0</v>
      </c>
      <c r="L39" s="21">
        <f>VLOOKUP(B39,'[1]MC-1.7'!$B$8:$AE$59,30,0)</f>
        <v>102991392</v>
      </c>
      <c r="M39" s="21">
        <v>608772515.45000005</v>
      </c>
      <c r="N39" s="25">
        <f>M39/$M$67</f>
        <v>8.2198204483738941E-4</v>
      </c>
      <c r="O39" s="1"/>
      <c r="Q39" s="18"/>
    </row>
    <row r="40" spans="1:17" x14ac:dyDescent="0.25">
      <c r="A40" s="24">
        <f t="shared" si="0"/>
        <v>25</v>
      </c>
      <c r="B40" s="10" t="s">
        <v>68</v>
      </c>
      <c r="C40" s="11" t="s">
        <v>69</v>
      </c>
      <c r="D40" s="12" t="s">
        <v>13</v>
      </c>
      <c r="E40" s="12" t="s">
        <v>13</v>
      </c>
      <c r="F40" s="13"/>
      <c r="G40" s="36">
        <f>VLOOKUP(B40,'[1]MC-1.7'!$B$8:$AC$59,28,0)</f>
        <v>0</v>
      </c>
      <c r="H40" s="36">
        <f>VLOOKUP(B40,'[1]MC-1.7'!$B$8:$S$59,18,0)</f>
        <v>0</v>
      </c>
      <c r="I40" s="36">
        <f>VLOOKUP(B40,'[1]MC-1.7'!$B$8:$X$59,23,0)</f>
        <v>0</v>
      </c>
      <c r="J40" s="14">
        <f>VLOOKUP(B40,'[1]MC-1.7'!$B$8:$I$59,8,0)</f>
        <v>48388370.159999996</v>
      </c>
      <c r="K40" s="14">
        <f>VLOOKUP(B40,'[1]MC-1.7'!$B$8:$N$59,13,0)</f>
        <v>0</v>
      </c>
      <c r="L40" s="21">
        <f>VLOOKUP(B40,'[1]MC-1.7'!$B$8:$AE$59,30,0)</f>
        <v>48388370.159999996</v>
      </c>
      <c r="M40" s="21">
        <v>538203630.13999999</v>
      </c>
      <c r="N40" s="25">
        <f>M40/$M$67</f>
        <v>7.2669791952478194E-4</v>
      </c>
      <c r="Q40" s="18"/>
    </row>
    <row r="41" spans="1:17" x14ac:dyDescent="0.25">
      <c r="A41" s="24">
        <f t="shared" si="0"/>
        <v>26</v>
      </c>
      <c r="B41" s="10" t="s">
        <v>31</v>
      </c>
      <c r="C41" s="11" t="s">
        <v>32</v>
      </c>
      <c r="D41" s="12" t="s">
        <v>13</v>
      </c>
      <c r="E41" s="13"/>
      <c r="F41" s="13"/>
      <c r="G41" s="36">
        <f>VLOOKUP(B41,'[1]MC-1.7'!$B$8:$AC$59,28,0)</f>
        <v>0</v>
      </c>
      <c r="H41" s="36">
        <f>VLOOKUP(B41,'[1]MC-1.7'!$B$8:$S$59,18,0)</f>
        <v>0</v>
      </c>
      <c r="I41" s="36">
        <f>VLOOKUP(B41,'[1]MC-1.7'!$B$8:$X$59,23,0)</f>
        <v>0</v>
      </c>
      <c r="J41" s="14">
        <f>VLOOKUP(B41,'[1]MC-1.7'!$B$8:$I$59,8,0)</f>
        <v>51130525.899999999</v>
      </c>
      <c r="K41" s="14">
        <f>VLOOKUP(B41,'[1]MC-1.7'!$B$8:$N$59,13,0)</f>
        <v>0</v>
      </c>
      <c r="L41" s="21">
        <f>VLOOKUP(B41,'[1]MC-1.7'!$B$8:$AE$59,30,0)</f>
        <v>51130525.899999999</v>
      </c>
      <c r="M41" s="21">
        <v>447012851.97999996</v>
      </c>
      <c r="N41" s="25">
        <f>M41/$M$67</f>
        <v>6.0356952525609229E-4</v>
      </c>
      <c r="Q41" s="18"/>
    </row>
    <row r="42" spans="1:17" x14ac:dyDescent="0.25">
      <c r="A42" s="24">
        <v>27</v>
      </c>
      <c r="B42" s="10" t="s">
        <v>54</v>
      </c>
      <c r="C42" s="11" t="s">
        <v>55</v>
      </c>
      <c r="D42" s="12" t="s">
        <v>13</v>
      </c>
      <c r="E42" s="13"/>
      <c r="F42" s="13"/>
      <c r="G42" s="36">
        <f>VLOOKUP(B42,'[1]MC-1.7'!$B$8:$AC$59,28,0)</f>
        <v>0</v>
      </c>
      <c r="H42" s="36">
        <f>VLOOKUP(B42,'[1]MC-1.7'!$B$8:$S$59,18,0)</f>
        <v>0</v>
      </c>
      <c r="I42" s="36">
        <f>VLOOKUP(B42,'[1]MC-1.7'!$B$8:$X$59,23,0)</f>
        <v>0</v>
      </c>
      <c r="J42" s="14">
        <f>VLOOKUP(B42,'[1]MC-1.7'!$B$8:$I$59,8,0)</f>
        <v>61738382.630000003</v>
      </c>
      <c r="K42" s="14">
        <f>VLOOKUP(B42,'[1]MC-1.7'!$B$8:$N$59,13,0)</f>
        <v>0</v>
      </c>
      <c r="L42" s="21">
        <f>VLOOKUP(B42,'[1]MC-1.7'!$B$8:$AE$59,30,0)</f>
        <v>61738382.630000003</v>
      </c>
      <c r="M42" s="21">
        <v>419193960.70999998</v>
      </c>
      <c r="N42" s="25">
        <f>M42/$M$67</f>
        <v>5.6600766339325709E-4</v>
      </c>
      <c r="Q42" s="18"/>
    </row>
    <row r="43" spans="1:17" x14ac:dyDescent="0.25">
      <c r="A43" s="24">
        <f t="shared" si="0"/>
        <v>28</v>
      </c>
      <c r="B43" s="10" t="s">
        <v>58</v>
      </c>
      <c r="C43" s="11" t="s">
        <v>59</v>
      </c>
      <c r="D43" s="12" t="s">
        <v>13</v>
      </c>
      <c r="E43" s="13"/>
      <c r="F43" s="13"/>
      <c r="G43" s="36">
        <f>VLOOKUP(B43,'[1]MC-1.7'!$B$8:$AC$59,28,0)</f>
        <v>0</v>
      </c>
      <c r="H43" s="36">
        <f>VLOOKUP(B43,'[1]MC-1.7'!$B$8:$S$59,18,0)</f>
        <v>0</v>
      </c>
      <c r="I43" s="36">
        <f>VLOOKUP(B43,'[1]MC-1.7'!$B$8:$X$59,23,0)</f>
        <v>0</v>
      </c>
      <c r="J43" s="14">
        <f>VLOOKUP(B43,'[1]MC-1.7'!$B$8:$I$59,8,0)</f>
        <v>31367735.780000001</v>
      </c>
      <c r="K43" s="14">
        <f>VLOOKUP(B43,'[1]MC-1.7'!$B$8:$N$59,13,0)</f>
        <v>0</v>
      </c>
      <c r="L43" s="21">
        <f>VLOOKUP(B43,'[1]MC-1.7'!$B$8:$AE$59,30,0)</f>
        <v>31367735.780000001</v>
      </c>
      <c r="M43" s="21">
        <v>345149007.68999994</v>
      </c>
      <c r="N43" s="25">
        <f>M43/$M$67</f>
        <v>4.6603005213681248E-4</v>
      </c>
      <c r="Q43" s="18"/>
    </row>
    <row r="44" spans="1:17" x14ac:dyDescent="0.25">
      <c r="A44" s="24">
        <f t="shared" si="0"/>
        <v>29</v>
      </c>
      <c r="B44" s="10" t="s">
        <v>28</v>
      </c>
      <c r="C44" s="11" t="s">
        <v>29</v>
      </c>
      <c r="D44" s="12" t="s">
        <v>13</v>
      </c>
      <c r="E44" s="13"/>
      <c r="F44" s="13"/>
      <c r="G44" s="36">
        <f>VLOOKUP(B44,'[1]MC-1.7'!$B$8:$AC$59,28,0)</f>
        <v>0</v>
      </c>
      <c r="H44" s="36">
        <f>VLOOKUP(B44,'[1]MC-1.7'!$B$8:$S$59,18,0)</f>
        <v>0</v>
      </c>
      <c r="I44" s="36">
        <f>VLOOKUP(B44,'[1]MC-1.7'!$B$8:$X$59,23,0)</f>
        <v>0</v>
      </c>
      <c r="J44" s="14">
        <f>VLOOKUP(B44,'[1]MC-1.7'!$B$8:$I$59,8,0)</f>
        <v>39437061.560000002</v>
      </c>
      <c r="K44" s="14">
        <f>VLOOKUP(B44,'[1]MC-1.7'!$B$8:$N$59,13,0)</f>
        <v>0</v>
      </c>
      <c r="L44" s="21">
        <f>VLOOKUP(B44,'[1]MC-1.7'!$B$8:$AE$59,30,0)</f>
        <v>39437061.560000002</v>
      </c>
      <c r="M44" s="21">
        <v>279027647.75</v>
      </c>
      <c r="N44" s="25">
        <f>M44/$M$67</f>
        <v>3.7675110265806563E-4</v>
      </c>
      <c r="Q44" s="18"/>
    </row>
    <row r="45" spans="1:17" x14ac:dyDescent="0.25">
      <c r="A45" s="24">
        <f t="shared" si="0"/>
        <v>30</v>
      </c>
      <c r="B45" s="10" t="s">
        <v>102</v>
      </c>
      <c r="C45" s="11" t="s">
        <v>110</v>
      </c>
      <c r="D45" s="12" t="s">
        <v>13</v>
      </c>
      <c r="E45" s="13"/>
      <c r="F45" s="13"/>
      <c r="G45" s="36">
        <f>VLOOKUP(B45,'[1]MC-1.7'!$B$8:$AC$59,28,0)</f>
        <v>0</v>
      </c>
      <c r="H45" s="36">
        <f>VLOOKUP(B45,'[1]MC-1.7'!$B$8:$S$59,18,0)</f>
        <v>0</v>
      </c>
      <c r="I45" s="36">
        <f>VLOOKUP(B45,'[1]MC-1.7'!$B$8:$X$59,23,0)</f>
        <v>0</v>
      </c>
      <c r="J45" s="14">
        <f>VLOOKUP(B45,'[1]MC-1.7'!$B$8:$I$59,8,0)</f>
        <v>16074643.84</v>
      </c>
      <c r="K45" s="14">
        <f>VLOOKUP(B45,'[1]MC-1.7'!$B$8:$N$59,13,0)</f>
        <v>0</v>
      </c>
      <c r="L45" s="21">
        <f>VLOOKUP(B45,'[1]MC-1.7'!$B$8:$AE$59,30,0)</f>
        <v>16074643.84</v>
      </c>
      <c r="M45" s="21">
        <v>253777360.74000001</v>
      </c>
      <c r="N45" s="25">
        <f>M45/$M$67</f>
        <v>3.4265744365989513E-4</v>
      </c>
      <c r="Q45" s="18"/>
    </row>
    <row r="46" spans="1:17" x14ac:dyDescent="0.25">
      <c r="A46" s="24">
        <f t="shared" si="0"/>
        <v>31</v>
      </c>
      <c r="B46" s="10" t="s">
        <v>79</v>
      </c>
      <c r="C46" s="11" t="s">
        <v>80</v>
      </c>
      <c r="D46" s="12" t="s">
        <v>13</v>
      </c>
      <c r="E46" s="12" t="s">
        <v>13</v>
      </c>
      <c r="F46" s="12" t="s">
        <v>13</v>
      </c>
      <c r="G46" s="36">
        <f>VLOOKUP(B46,'[1]MC-1.7'!$B$8:$AC$59,28,0)</f>
        <v>0</v>
      </c>
      <c r="H46" s="36">
        <f>VLOOKUP(B46,'[1]MC-1.7'!$B$8:$S$59,18,0)</f>
        <v>0</v>
      </c>
      <c r="I46" s="36">
        <f>VLOOKUP(B46,'[1]MC-1.7'!$B$8:$X$59,23,0)</f>
        <v>0</v>
      </c>
      <c r="J46" s="14">
        <f>VLOOKUP(B46,'[1]MC-1.7'!$B$8:$I$59,8,0)</f>
        <v>102050</v>
      </c>
      <c r="K46" s="14">
        <f>VLOOKUP(B46,'[1]MC-1.7'!$B$8:$N$59,13,0)</f>
        <v>0</v>
      </c>
      <c r="L46" s="21">
        <f>VLOOKUP(B46,'[1]MC-1.7'!$B$8:$AE$59,30,0)</f>
        <v>102050</v>
      </c>
      <c r="M46" s="21">
        <v>171540211.28000003</v>
      </c>
      <c r="N46" s="25">
        <f>M46/$M$67</f>
        <v>2.3161849469426835E-4</v>
      </c>
      <c r="Q46" s="18"/>
    </row>
    <row r="47" spans="1:17" x14ac:dyDescent="0.25">
      <c r="A47" s="24">
        <f t="shared" si="0"/>
        <v>32</v>
      </c>
      <c r="B47" s="10" t="s">
        <v>81</v>
      </c>
      <c r="C47" s="11" t="s">
        <v>82</v>
      </c>
      <c r="D47" s="12" t="s">
        <v>13</v>
      </c>
      <c r="E47" s="13"/>
      <c r="F47" s="13"/>
      <c r="G47" s="36">
        <f>VLOOKUP(B47,'[1]MC-1.7'!$B$8:$AC$59,28,0)</f>
        <v>0</v>
      </c>
      <c r="H47" s="36">
        <f>VLOOKUP(B47,'[1]MC-1.7'!$B$8:$S$59,18,0)</f>
        <v>0</v>
      </c>
      <c r="I47" s="36">
        <f>VLOOKUP(B47,'[1]MC-1.7'!$B$8:$X$59,23,0)</f>
        <v>0</v>
      </c>
      <c r="J47" s="14">
        <f>VLOOKUP(B47,'[1]MC-1.7'!$B$8:$I$59,8,0)</f>
        <v>0</v>
      </c>
      <c r="K47" s="14">
        <f>VLOOKUP(B47,'[1]MC-1.7'!$B$8:$N$59,13,0)</f>
        <v>0</v>
      </c>
      <c r="L47" s="21">
        <f>VLOOKUP(B47,'[1]MC-1.7'!$B$8:$AE$59,30,0)</f>
        <v>0</v>
      </c>
      <c r="M47" s="21">
        <v>145434521.16</v>
      </c>
      <c r="N47" s="25">
        <f>M47/$M$67</f>
        <v>1.9636984597551507E-4</v>
      </c>
      <c r="Q47" s="18"/>
    </row>
    <row r="48" spans="1:17" x14ac:dyDescent="0.25">
      <c r="A48" s="24">
        <f t="shared" si="0"/>
        <v>33</v>
      </c>
      <c r="B48" s="10" t="s">
        <v>40</v>
      </c>
      <c r="C48" s="11" t="s">
        <v>111</v>
      </c>
      <c r="D48" s="12" t="s">
        <v>13</v>
      </c>
      <c r="E48" s="13"/>
      <c r="F48" s="13"/>
      <c r="G48" s="36">
        <f>VLOOKUP(B48,'[1]MC-1.7'!$B$8:$AC$59,28,0)</f>
        <v>0</v>
      </c>
      <c r="H48" s="36">
        <f>VLOOKUP(B48,'[1]MC-1.7'!$B$8:$S$59,18,0)</f>
        <v>0</v>
      </c>
      <c r="I48" s="36">
        <f>VLOOKUP(B48,'[1]MC-1.7'!$B$8:$X$59,23,0)</f>
        <v>0</v>
      </c>
      <c r="J48" s="14">
        <f>VLOOKUP(B48,'[1]MC-1.7'!$B$8:$I$59,8,0)</f>
        <v>23927459.299999997</v>
      </c>
      <c r="K48" s="14">
        <f>VLOOKUP(B48,'[1]MC-1.7'!$B$8:$N$59,13,0)</f>
        <v>0</v>
      </c>
      <c r="L48" s="21">
        <f>VLOOKUP(B48,'[1]MC-1.7'!$B$8:$AE$59,30,0)</f>
        <v>23927459.299999997</v>
      </c>
      <c r="M48" s="21">
        <v>116861996.72999999</v>
      </c>
      <c r="N48" s="25">
        <f>M48/$M$67</f>
        <v>1.5779040708646319E-4</v>
      </c>
      <c r="Q48" s="18"/>
    </row>
    <row r="49" spans="1:17" x14ac:dyDescent="0.25">
      <c r="A49" s="24">
        <f t="shared" si="0"/>
        <v>34</v>
      </c>
      <c r="B49" s="10" t="s">
        <v>83</v>
      </c>
      <c r="C49" s="11" t="s">
        <v>84</v>
      </c>
      <c r="D49" s="12" t="s">
        <v>13</v>
      </c>
      <c r="E49" s="13"/>
      <c r="F49" s="13"/>
      <c r="G49" s="36">
        <f>VLOOKUP(B49,'[1]MC-1.7'!$B$8:$AC$59,28,0)</f>
        <v>0</v>
      </c>
      <c r="H49" s="36">
        <f>VLOOKUP(B49,'[1]MC-1.7'!$B$8:$S$59,18,0)</f>
        <v>0</v>
      </c>
      <c r="I49" s="36">
        <f>VLOOKUP(B49,'[1]MC-1.7'!$B$8:$X$59,23,0)</f>
        <v>0</v>
      </c>
      <c r="J49" s="14">
        <f>VLOOKUP(B49,'[1]MC-1.7'!$B$8:$I$59,8,0)</f>
        <v>0</v>
      </c>
      <c r="K49" s="14">
        <f>VLOOKUP(B49,'[1]MC-1.7'!$B$8:$N$59,13,0)</f>
        <v>0</v>
      </c>
      <c r="L49" s="21">
        <f>VLOOKUP(B49,'[1]MC-1.7'!$B$8:$AE$59,30,0)</f>
        <v>0</v>
      </c>
      <c r="M49" s="21">
        <v>110379412.09999999</v>
      </c>
      <c r="N49" s="25">
        <f>M49/$M$67</f>
        <v>1.4903743609193663E-4</v>
      </c>
      <c r="Q49" s="18"/>
    </row>
    <row r="50" spans="1:17" x14ac:dyDescent="0.25">
      <c r="A50" s="24">
        <f t="shared" si="0"/>
        <v>35</v>
      </c>
      <c r="B50" s="10" t="s">
        <v>43</v>
      </c>
      <c r="C50" s="11" t="s">
        <v>44</v>
      </c>
      <c r="D50" s="12" t="s">
        <v>13</v>
      </c>
      <c r="E50" s="13"/>
      <c r="F50" s="13"/>
      <c r="G50" s="36">
        <f>VLOOKUP(B50,'[1]MC-1.7'!$B$8:$AC$59,28,0)</f>
        <v>0</v>
      </c>
      <c r="H50" s="36">
        <f>VLOOKUP(B50,'[1]MC-1.7'!$B$8:$S$59,18,0)</f>
        <v>0</v>
      </c>
      <c r="I50" s="36">
        <f>VLOOKUP(B50,'[1]MC-1.7'!$B$8:$X$59,23,0)</f>
        <v>0</v>
      </c>
      <c r="J50" s="14">
        <f>VLOOKUP(B50,'[1]MC-1.7'!$B$8:$I$59,8,0)</f>
        <v>32232296</v>
      </c>
      <c r="K50" s="14">
        <f>VLOOKUP(B50,'[1]MC-1.7'!$B$8:$N$59,13,0)</f>
        <v>0</v>
      </c>
      <c r="L50" s="21">
        <f>VLOOKUP(B50,'[1]MC-1.7'!$B$8:$AE$59,30,0)</f>
        <v>32232296</v>
      </c>
      <c r="M50" s="21">
        <v>83430196.590000004</v>
      </c>
      <c r="N50" s="25">
        <f>M50/$M$67</f>
        <v>1.1264983528952709E-4</v>
      </c>
      <c r="Q50" s="18"/>
    </row>
    <row r="51" spans="1:17" x14ac:dyDescent="0.25">
      <c r="A51" s="24">
        <f t="shared" si="0"/>
        <v>36</v>
      </c>
      <c r="B51" s="10" t="s">
        <v>41</v>
      </c>
      <c r="C51" s="11" t="s">
        <v>42</v>
      </c>
      <c r="D51" s="12" t="s">
        <v>13</v>
      </c>
      <c r="E51" s="13"/>
      <c r="F51" s="13"/>
      <c r="G51" s="36">
        <f>VLOOKUP(B51,'[1]MC-1.7'!$B$8:$AC$59,28,0)</f>
        <v>0</v>
      </c>
      <c r="H51" s="36">
        <f>VLOOKUP(B51,'[1]MC-1.7'!$B$8:$S$59,18,0)</f>
        <v>0</v>
      </c>
      <c r="I51" s="36">
        <f>VLOOKUP(B51,'[1]MC-1.7'!$B$8:$X$59,23,0)</f>
        <v>0</v>
      </c>
      <c r="J51" s="14">
        <f>VLOOKUP(B51,'[1]MC-1.7'!$B$8:$I$59,8,0)</f>
        <v>100000</v>
      </c>
      <c r="K51" s="14">
        <f>VLOOKUP(B51,'[1]MC-1.7'!$B$8:$N$59,13,0)</f>
        <v>0</v>
      </c>
      <c r="L51" s="21">
        <f>VLOOKUP(B51,'[1]MC-1.7'!$B$8:$AE$59,30,0)</f>
        <v>100000</v>
      </c>
      <c r="M51" s="21">
        <v>65307343.620000005</v>
      </c>
      <c r="N51" s="25">
        <f>M51/$M$67</f>
        <v>8.817984138456827E-5</v>
      </c>
      <c r="Q51" s="18"/>
    </row>
    <row r="52" spans="1:17" x14ac:dyDescent="0.25">
      <c r="A52" s="24">
        <f t="shared" si="0"/>
        <v>37</v>
      </c>
      <c r="B52" s="10" t="s">
        <v>91</v>
      </c>
      <c r="C52" s="11" t="s">
        <v>92</v>
      </c>
      <c r="D52" s="12" t="s">
        <v>13</v>
      </c>
      <c r="E52" s="13"/>
      <c r="F52" s="13"/>
      <c r="G52" s="36">
        <f>VLOOKUP(B52,'[1]MC-1.7'!$B$8:$AC$59,28,0)</f>
        <v>0</v>
      </c>
      <c r="H52" s="36">
        <f>VLOOKUP(B52,'[1]MC-1.7'!$B$8:$S$59,18,0)</f>
        <v>0</v>
      </c>
      <c r="I52" s="36">
        <f>VLOOKUP(B52,'[1]MC-1.7'!$B$8:$X$59,23,0)</f>
        <v>0</v>
      </c>
      <c r="J52" s="14">
        <f>VLOOKUP(B52,'[1]MC-1.7'!$B$8:$I$59,8,0)</f>
        <v>2206805</v>
      </c>
      <c r="K52" s="14">
        <f>VLOOKUP(B52,'[1]MC-1.7'!$B$8:$N$59,13,0)</f>
        <v>0</v>
      </c>
      <c r="L52" s="21">
        <f>VLOOKUP(B52,'[1]MC-1.7'!$B$8:$AE$59,30,0)</f>
        <v>2206805</v>
      </c>
      <c r="M52" s="21">
        <v>42806679.600000001</v>
      </c>
      <c r="N52" s="25">
        <f>M52/$M$67</f>
        <v>5.7798801912562529E-5</v>
      </c>
      <c r="Q52" s="18"/>
    </row>
    <row r="53" spans="1:17" x14ac:dyDescent="0.25">
      <c r="A53" s="24">
        <f t="shared" si="0"/>
        <v>38</v>
      </c>
      <c r="B53" s="10" t="s">
        <v>53</v>
      </c>
      <c r="C53" s="11" t="s">
        <v>109</v>
      </c>
      <c r="D53" s="12" t="s">
        <v>13</v>
      </c>
      <c r="E53" s="13"/>
      <c r="F53" s="13"/>
      <c r="G53" s="36">
        <f>VLOOKUP(B53,'[1]MC-1.7'!$B$8:$AC$59,28,0)</f>
        <v>0</v>
      </c>
      <c r="H53" s="36">
        <f>VLOOKUP(B53,'[1]MC-1.7'!$B$8:$S$59,18,0)</f>
        <v>0</v>
      </c>
      <c r="I53" s="36">
        <f>VLOOKUP(B53,'[1]MC-1.7'!$B$8:$X$59,23,0)</f>
        <v>0</v>
      </c>
      <c r="J53" s="14">
        <f>VLOOKUP(B53,'[1]MC-1.7'!$B$8:$I$59,8,0)</f>
        <v>0</v>
      </c>
      <c r="K53" s="14">
        <f>VLOOKUP(B53,'[1]MC-1.7'!$B$8:$N$59,13,0)</f>
        <v>0</v>
      </c>
      <c r="L53" s="21">
        <f>VLOOKUP(B53,'[1]MC-1.7'!$B$8:$AE$59,30,0)</f>
        <v>0</v>
      </c>
      <c r="M53" s="21">
        <v>37770581</v>
      </c>
      <c r="N53" s="25">
        <f>M53/$M$67</f>
        <v>5.0998917686234134E-5</v>
      </c>
      <c r="Q53" s="18"/>
    </row>
    <row r="54" spans="1:17" x14ac:dyDescent="0.25">
      <c r="A54" s="24">
        <f t="shared" si="0"/>
        <v>39</v>
      </c>
      <c r="B54" s="10" t="s">
        <v>60</v>
      </c>
      <c r="C54" s="11" t="s">
        <v>61</v>
      </c>
      <c r="D54" s="12" t="s">
        <v>13</v>
      </c>
      <c r="E54" s="13"/>
      <c r="F54" s="13"/>
      <c r="G54" s="36">
        <f>VLOOKUP(B54,'[1]MC-1.7'!$B$8:$AC$59,28,0)</f>
        <v>0</v>
      </c>
      <c r="H54" s="36">
        <f>VLOOKUP(B54,'[1]MC-1.7'!$B$8:$S$59,18,0)</f>
        <v>0</v>
      </c>
      <c r="I54" s="36">
        <f>VLOOKUP(B54,'[1]MC-1.7'!$B$8:$X$59,23,0)</f>
        <v>0</v>
      </c>
      <c r="J54" s="14">
        <f>VLOOKUP(B54,'[1]MC-1.7'!$B$8:$I$59,8,0)</f>
        <v>2008441</v>
      </c>
      <c r="K54" s="14">
        <f>VLOOKUP(B54,'[1]MC-1.7'!$B$8:$N$59,13,0)</f>
        <v>0</v>
      </c>
      <c r="L54" s="21">
        <f>VLOOKUP(B54,'[1]MC-1.7'!$B$8:$AE$59,30,0)</f>
        <v>2008441</v>
      </c>
      <c r="M54" s="21">
        <v>28280203.669999998</v>
      </c>
      <c r="N54" s="25">
        <f>M54/$M$67</f>
        <v>3.8184739046409329E-5</v>
      </c>
      <c r="Q54" s="18"/>
    </row>
    <row r="55" spans="1:17" s="16" customFormat="1" x14ac:dyDescent="0.25">
      <c r="A55" s="24">
        <f t="shared" si="0"/>
        <v>40</v>
      </c>
      <c r="B55" s="10" t="s">
        <v>33</v>
      </c>
      <c r="C55" s="11" t="s">
        <v>34</v>
      </c>
      <c r="D55" s="12" t="s">
        <v>13</v>
      </c>
      <c r="E55" s="12" t="s">
        <v>13</v>
      </c>
      <c r="F55" s="12" t="s">
        <v>13</v>
      </c>
      <c r="G55" s="36">
        <f>VLOOKUP(B55,'[1]MC-1.7'!$B$8:$AC$59,28,0)</f>
        <v>0</v>
      </c>
      <c r="H55" s="36">
        <f>VLOOKUP(B55,'[1]MC-1.7'!$B$8:$S$59,18,0)</f>
        <v>0</v>
      </c>
      <c r="I55" s="36">
        <f>VLOOKUP(B55,'[1]MC-1.7'!$B$8:$X$59,23,0)</f>
        <v>0</v>
      </c>
      <c r="J55" s="14">
        <f>VLOOKUP(B55,'[1]MC-1.7'!$B$8:$I$59,8,0)</f>
        <v>0</v>
      </c>
      <c r="K55" s="14">
        <f>VLOOKUP(B55,'[1]MC-1.7'!$B$8:$N$59,13,0)</f>
        <v>0</v>
      </c>
      <c r="L55" s="21">
        <f>VLOOKUP(B55,'[1]MC-1.7'!$B$8:$AE$59,30,0)</f>
        <v>0</v>
      </c>
      <c r="M55" s="21">
        <v>28039903.760000002</v>
      </c>
      <c r="N55" s="25">
        <f>M55/$M$67</f>
        <v>3.786027924183022E-5</v>
      </c>
      <c r="O55" s="15"/>
      <c r="Q55" s="18"/>
    </row>
    <row r="56" spans="1:17" x14ac:dyDescent="0.25">
      <c r="A56" s="24">
        <f t="shared" si="0"/>
        <v>41</v>
      </c>
      <c r="B56" s="10" t="s">
        <v>56</v>
      </c>
      <c r="C56" s="11" t="s">
        <v>57</v>
      </c>
      <c r="D56" s="12" t="s">
        <v>13</v>
      </c>
      <c r="E56" s="13"/>
      <c r="F56" s="13"/>
      <c r="G56" s="36">
        <f>VLOOKUP(B56,'[1]MC-1.7'!$B$8:$AC$59,28,0)</f>
        <v>0</v>
      </c>
      <c r="H56" s="36">
        <f>VLOOKUP(B56,'[1]MC-1.7'!$B$8:$S$59,18,0)</f>
        <v>0</v>
      </c>
      <c r="I56" s="36">
        <f>VLOOKUP(B56,'[1]MC-1.7'!$B$8:$X$59,23,0)</f>
        <v>0</v>
      </c>
      <c r="J56" s="14">
        <f>VLOOKUP(B56,'[1]MC-1.7'!$B$8:$I$59,8,0)</f>
        <v>0</v>
      </c>
      <c r="K56" s="14">
        <f>VLOOKUP(B56,'[1]MC-1.7'!$B$8:$N$59,13,0)</f>
        <v>0</v>
      </c>
      <c r="L56" s="21">
        <f>VLOOKUP(B56,'[1]MC-1.7'!$B$8:$AE$59,30,0)</f>
        <v>0</v>
      </c>
      <c r="M56" s="21">
        <v>11703897</v>
      </c>
      <c r="N56" s="25">
        <f>M56/$M$67</f>
        <v>1.5802936145228016E-5</v>
      </c>
      <c r="Q56" s="18"/>
    </row>
    <row r="57" spans="1:17" x14ac:dyDescent="0.25">
      <c r="A57" s="24">
        <f t="shared" si="0"/>
        <v>42</v>
      </c>
      <c r="B57" s="10" t="s">
        <v>72</v>
      </c>
      <c r="C57" s="11" t="s">
        <v>73</v>
      </c>
      <c r="D57" s="12" t="s">
        <v>13</v>
      </c>
      <c r="E57" s="13"/>
      <c r="F57" s="13"/>
      <c r="G57" s="36">
        <f>VLOOKUP(B57,'[1]MC-1.7'!$B$8:$AC$59,28,0)</f>
        <v>0</v>
      </c>
      <c r="H57" s="36">
        <f>VLOOKUP(B57,'[1]MC-1.7'!$B$8:$S$59,18,0)</f>
        <v>0</v>
      </c>
      <c r="I57" s="36">
        <f>VLOOKUP(B57,'[1]MC-1.7'!$B$8:$X$59,23,0)</f>
        <v>0</v>
      </c>
      <c r="J57" s="14">
        <f>VLOOKUP(B57,'[1]MC-1.7'!$B$8:$I$59,8,0)</f>
        <v>750000</v>
      </c>
      <c r="K57" s="14">
        <f>VLOOKUP(B57,'[1]MC-1.7'!$B$8:$N$59,13,0)</f>
        <v>0</v>
      </c>
      <c r="L57" s="21">
        <f>VLOOKUP(B57,'[1]MC-1.7'!$B$8:$AE$59,30,0)</f>
        <v>750000</v>
      </c>
      <c r="M57" s="21">
        <v>5074782</v>
      </c>
      <c r="N57" s="25">
        <f>M57/$M$67</f>
        <v>6.8521156583104349E-6</v>
      </c>
      <c r="Q57" s="18"/>
    </row>
    <row r="58" spans="1:17" x14ac:dyDescent="0.25">
      <c r="A58" s="24">
        <f t="shared" si="0"/>
        <v>43</v>
      </c>
      <c r="B58" s="10" t="s">
        <v>117</v>
      </c>
      <c r="C58" s="11" t="s">
        <v>118</v>
      </c>
      <c r="D58" s="12" t="s">
        <v>13</v>
      </c>
      <c r="E58" s="12" t="s">
        <v>13</v>
      </c>
      <c r="F58" s="13"/>
      <c r="G58" s="36">
        <f>VLOOKUP(B58,'[1]MC-1.7'!$B$8:$AC$59,28,0)</f>
        <v>0</v>
      </c>
      <c r="H58" s="36">
        <f>VLOOKUP(B58,'[1]MC-1.7'!$B$8:$S$59,18,0)</f>
        <v>0</v>
      </c>
      <c r="I58" s="36">
        <f>VLOOKUP(B58,'[1]MC-1.7'!$B$8:$X$59,23,0)</f>
        <v>0</v>
      </c>
      <c r="J58" s="14">
        <f>VLOOKUP(B58,'[1]MC-1.7'!$B$8:$I$59,8,0)</f>
        <v>169179.06</v>
      </c>
      <c r="K58" s="14">
        <f>VLOOKUP(B58,'[1]MC-1.7'!$B$8:$N$59,13,0)</f>
        <v>0</v>
      </c>
      <c r="L58" s="21">
        <f>VLOOKUP(B58,'[1]MC-1.7'!$B$8:$AE$59,30,0)</f>
        <v>169179.06</v>
      </c>
      <c r="M58" s="21">
        <v>501333.88</v>
      </c>
      <c r="N58" s="25">
        <f>M58/$M$67</f>
        <v>6.7691532940518917E-7</v>
      </c>
      <c r="Q58" s="18"/>
    </row>
    <row r="59" spans="1:17" x14ac:dyDescent="0.25">
      <c r="A59" s="24">
        <v>44</v>
      </c>
      <c r="B59" s="10" t="s">
        <v>108</v>
      </c>
      <c r="C59" s="11" t="s">
        <v>107</v>
      </c>
      <c r="D59" s="12" t="s">
        <v>13</v>
      </c>
      <c r="E59" s="12"/>
      <c r="F59" s="13"/>
      <c r="G59" s="36">
        <f>VLOOKUP(B59,'[1]MC-1.7'!$B$8:$AC$59,28,0)</f>
        <v>0</v>
      </c>
      <c r="H59" s="36">
        <f>VLOOKUP(B59,'[1]MC-1.7'!$B$8:$S$59,18,0)</f>
        <v>0</v>
      </c>
      <c r="I59" s="36">
        <f>VLOOKUP(B59,'[1]MC-1.7'!$B$8:$X$59,23,0)</f>
        <v>0</v>
      </c>
      <c r="J59" s="14">
        <f>VLOOKUP(B59,'[1]MC-1.7'!$B$8:$I$59,8,0)</f>
        <v>0</v>
      </c>
      <c r="K59" s="14">
        <f>VLOOKUP(B59,'[1]MC-1.7'!$B$8:$N$59,13,0)</f>
        <v>0</v>
      </c>
      <c r="L59" s="21">
        <f>VLOOKUP(B59,'[1]MC-1.7'!$B$8:$AE$59,30,0)</f>
        <v>0</v>
      </c>
      <c r="M59" s="21">
        <v>130559.14</v>
      </c>
      <c r="N59" s="25">
        <f>M59/$M$67</f>
        <v>1.7628468129853544E-7</v>
      </c>
      <c r="Q59" s="18"/>
    </row>
    <row r="60" spans="1:17" x14ac:dyDescent="0.25">
      <c r="A60" s="24">
        <v>45</v>
      </c>
      <c r="B60" s="10" t="s">
        <v>47</v>
      </c>
      <c r="C60" s="11" t="s">
        <v>48</v>
      </c>
      <c r="D60" s="12" t="s">
        <v>13</v>
      </c>
      <c r="E60" s="13"/>
      <c r="F60" s="12" t="s">
        <v>13</v>
      </c>
      <c r="G60" s="36">
        <f>VLOOKUP(B60,'[1]MC-1.7'!$B$8:$AC$59,28,0)</f>
        <v>0</v>
      </c>
      <c r="H60" s="36">
        <f>VLOOKUP(B60,'[1]MC-1.7'!$B$8:$S$59,18,0)</f>
        <v>0</v>
      </c>
      <c r="I60" s="36">
        <f>VLOOKUP(B60,'[1]MC-1.7'!$B$8:$X$59,23,0)</f>
        <v>0</v>
      </c>
      <c r="J60" s="14">
        <f>VLOOKUP(B60,'[1]MC-1.7'!$B$8:$I$59,8,0)</f>
        <v>0</v>
      </c>
      <c r="K60" s="14">
        <f>VLOOKUP(B60,'[1]MC-1.7'!$B$8:$N$59,13,0)</f>
        <v>0</v>
      </c>
      <c r="L60" s="21">
        <f>VLOOKUP(B60,'[1]MC-1.7'!$B$8:$AE$59,30,0)</f>
        <v>0</v>
      </c>
      <c r="M60" s="21">
        <v>57820</v>
      </c>
      <c r="N60" s="25">
        <f>M60/$M$67</f>
        <v>7.8070216092732531E-8</v>
      </c>
      <c r="Q60" s="18"/>
    </row>
    <row r="61" spans="1:17" x14ac:dyDescent="0.25">
      <c r="A61" s="24">
        <v>46</v>
      </c>
      <c r="B61" s="10" t="s">
        <v>86</v>
      </c>
      <c r="C61" s="11" t="s">
        <v>85</v>
      </c>
      <c r="D61" s="12" t="s">
        <v>13</v>
      </c>
      <c r="E61" s="13"/>
      <c r="F61" s="13"/>
      <c r="G61" s="36">
        <f>VLOOKUP(B61,'[1]MC-1.7'!$B$8:$AC$59,28,0)</f>
        <v>0</v>
      </c>
      <c r="H61" s="36">
        <f>VLOOKUP(B61,'[1]MC-1.7'!$B$8:$S$59,18,0)</f>
        <v>0</v>
      </c>
      <c r="I61" s="36">
        <f>VLOOKUP(B61,'[1]MC-1.7'!$B$8:$X$59,23,0)</f>
        <v>0</v>
      </c>
      <c r="J61" s="14">
        <f>VLOOKUP(B61,'[1]MC-1.7'!$B$8:$I$59,8,0)</f>
        <v>0</v>
      </c>
      <c r="K61" s="14">
        <f>VLOOKUP(B61,'[1]MC-1.7'!$B$8:$N$59,13,0)</f>
        <v>0</v>
      </c>
      <c r="L61" s="21">
        <f>VLOOKUP(B61,'[1]MC-1.7'!$B$8:$AE$59,30,0)</f>
        <v>0</v>
      </c>
      <c r="M61" s="21">
        <v>0</v>
      </c>
      <c r="N61" s="25">
        <f>M61/$M$67</f>
        <v>0</v>
      </c>
      <c r="Q61" s="18"/>
    </row>
    <row r="62" spans="1:17" x14ac:dyDescent="0.25">
      <c r="A62" s="24">
        <v>47</v>
      </c>
      <c r="B62" s="10" t="s">
        <v>74</v>
      </c>
      <c r="C62" s="11" t="s">
        <v>75</v>
      </c>
      <c r="D62" s="12" t="s">
        <v>13</v>
      </c>
      <c r="E62" s="13"/>
      <c r="F62" s="13"/>
      <c r="G62" s="36">
        <f>VLOOKUP(B62,'[1]MC-1.7'!$B$8:$AC$59,28,0)</f>
        <v>0</v>
      </c>
      <c r="H62" s="36">
        <f>VLOOKUP(B62,'[1]MC-1.7'!$B$8:$S$59,18,0)</f>
        <v>0</v>
      </c>
      <c r="I62" s="36">
        <f>VLOOKUP(B62,'[1]MC-1.7'!$B$8:$X$59,23,0)</f>
        <v>0</v>
      </c>
      <c r="J62" s="14">
        <f>VLOOKUP(B62,'[1]MC-1.7'!$B$8:$I$59,8,0)</f>
        <v>0</v>
      </c>
      <c r="K62" s="14">
        <f>VLOOKUP(B62,'[1]MC-1.7'!$B$8:$N$59,13,0)</f>
        <v>0</v>
      </c>
      <c r="L62" s="21">
        <f>VLOOKUP(B62,'[1]MC-1.7'!$B$8:$AE$59,30,0)</f>
        <v>0</v>
      </c>
      <c r="M62" s="21">
        <v>0</v>
      </c>
      <c r="N62" s="25">
        <f>M62/$M$67</f>
        <v>0</v>
      </c>
      <c r="Q62" s="18"/>
    </row>
    <row r="63" spans="1:17" x14ac:dyDescent="0.25">
      <c r="A63" s="24">
        <v>48</v>
      </c>
      <c r="B63" s="10" t="s">
        <v>62</v>
      </c>
      <c r="C63" s="11" t="s">
        <v>63</v>
      </c>
      <c r="D63" s="12" t="s">
        <v>13</v>
      </c>
      <c r="E63" s="13"/>
      <c r="F63" s="13"/>
      <c r="G63" s="36">
        <f>VLOOKUP(B63,'[1]MC-1.7'!$B$8:$AC$59,28,0)</f>
        <v>0</v>
      </c>
      <c r="H63" s="36">
        <f>VLOOKUP(B63,'[1]MC-1.7'!$B$8:$S$59,18,0)</f>
        <v>0</v>
      </c>
      <c r="I63" s="36">
        <f>VLOOKUP(B63,'[1]MC-1.7'!$B$8:$X$59,23,0)</f>
        <v>0</v>
      </c>
      <c r="J63" s="14">
        <f>VLOOKUP(B63,'[1]MC-1.7'!$B$8:$I$59,8,0)</f>
        <v>0</v>
      </c>
      <c r="K63" s="14">
        <f>VLOOKUP(B63,'[1]MC-1.7'!$B$8:$N$59,13,0)</f>
        <v>0</v>
      </c>
      <c r="L63" s="21">
        <f>VLOOKUP(B63,'[1]MC-1.7'!$B$8:$AE$59,30,0)</f>
        <v>0</v>
      </c>
      <c r="M63" s="21">
        <v>0</v>
      </c>
      <c r="N63" s="25">
        <f>M63/$M$67</f>
        <v>0</v>
      </c>
      <c r="Q63" s="18"/>
    </row>
    <row r="64" spans="1:17" x14ac:dyDescent="0.25">
      <c r="A64" s="24">
        <v>49</v>
      </c>
      <c r="B64" s="10" t="s">
        <v>101</v>
      </c>
      <c r="C64" s="11" t="s">
        <v>67</v>
      </c>
      <c r="D64" s="12" t="s">
        <v>13</v>
      </c>
      <c r="E64" s="13"/>
      <c r="F64" s="13"/>
      <c r="G64" s="36">
        <f>VLOOKUP(B64,'[1]MC-1.7'!$B$8:$AC$59,28,0)</f>
        <v>0</v>
      </c>
      <c r="H64" s="36">
        <f>VLOOKUP(B64,'[1]MC-1.7'!$B$8:$S$59,18,0)</f>
        <v>0</v>
      </c>
      <c r="I64" s="36">
        <f>VLOOKUP(B64,'[1]MC-1.7'!$B$8:$X$59,23,0)</f>
        <v>0</v>
      </c>
      <c r="J64" s="14">
        <f>VLOOKUP(B64,'[1]MC-1.7'!$B$8:$I$59,8,0)</f>
        <v>0</v>
      </c>
      <c r="K64" s="14">
        <f>VLOOKUP(B64,'[1]MC-1.7'!$B$8:$N$59,13,0)</f>
        <v>0</v>
      </c>
      <c r="L64" s="21">
        <f>VLOOKUP(B64,'[1]MC-1.7'!$B$8:$AE$59,30,0)</f>
        <v>0</v>
      </c>
      <c r="M64" s="21">
        <v>0</v>
      </c>
      <c r="N64" s="25">
        <f>M64/$M$67</f>
        <v>0</v>
      </c>
      <c r="Q64" s="18"/>
    </row>
    <row r="65" spans="1:17" x14ac:dyDescent="0.25">
      <c r="A65" s="24">
        <v>50</v>
      </c>
      <c r="B65" s="10" t="s">
        <v>51</v>
      </c>
      <c r="C65" s="11" t="s">
        <v>52</v>
      </c>
      <c r="D65" s="12" t="s">
        <v>13</v>
      </c>
      <c r="E65" s="12" t="s">
        <v>13</v>
      </c>
      <c r="F65" s="12" t="s">
        <v>13</v>
      </c>
      <c r="G65" s="36">
        <f>VLOOKUP(B65,'[1]MC-1.7'!$B$8:$AC$59,28,0)</f>
        <v>0</v>
      </c>
      <c r="H65" s="36">
        <f>VLOOKUP(B65,'[1]MC-1.7'!$B$8:$S$59,18,0)</f>
        <v>0</v>
      </c>
      <c r="I65" s="36">
        <f>VLOOKUP(B65,'[1]MC-1.7'!$B$8:$X$59,23,0)</f>
        <v>0</v>
      </c>
      <c r="J65" s="14">
        <f>VLOOKUP(B65,'[1]MC-1.7'!$B$8:$I$59,8,0)</f>
        <v>0</v>
      </c>
      <c r="K65" s="14">
        <f>VLOOKUP(B65,'[1]MC-1.7'!$B$8:$N$59,13,0)</f>
        <v>0</v>
      </c>
      <c r="L65" s="21">
        <f>VLOOKUP(B65,'[1]MC-1.7'!$B$8:$AE$59,30,0)</f>
        <v>0</v>
      </c>
      <c r="M65" s="21">
        <v>0</v>
      </c>
      <c r="N65" s="25">
        <f>M65/$M$67</f>
        <v>0</v>
      </c>
      <c r="Q65" s="18"/>
    </row>
    <row r="66" spans="1:17" x14ac:dyDescent="0.25">
      <c r="A66" s="24">
        <v>51</v>
      </c>
      <c r="B66" s="10" t="s">
        <v>88</v>
      </c>
      <c r="C66" s="11" t="s">
        <v>95</v>
      </c>
      <c r="D66" s="12" t="s">
        <v>13</v>
      </c>
      <c r="E66" s="13"/>
      <c r="F66" s="13"/>
      <c r="G66" s="36">
        <f>VLOOKUP(B66,'[1]MC-1.7'!$B$8:$AC$59,28,0)</f>
        <v>0</v>
      </c>
      <c r="H66" s="36">
        <f>VLOOKUP(B66,'[1]MC-1.7'!$B$8:$S$59,18,0)</f>
        <v>0</v>
      </c>
      <c r="I66" s="36">
        <f>VLOOKUP(B66,'[1]MC-1.7'!$B$8:$X$59,23,0)</f>
        <v>0</v>
      </c>
      <c r="J66" s="14">
        <f>VLOOKUP(B66,'[1]MC-1.7'!$B$8:$I$59,8,0)</f>
        <v>0</v>
      </c>
      <c r="K66" s="14">
        <f>VLOOKUP(B66,'[1]MC-1.7'!$B$8:$N$59,13,0)</f>
        <v>0</v>
      </c>
      <c r="L66" s="21">
        <f>VLOOKUP(B66,'[1]MC-1.7'!$B$8:$AE$59,30,0)</f>
        <v>0</v>
      </c>
      <c r="M66" s="21">
        <v>0</v>
      </c>
      <c r="N66" s="25">
        <f>M66/$M$67</f>
        <v>0</v>
      </c>
      <c r="Q66" s="18"/>
    </row>
    <row r="67" spans="1:17" ht="16.5" customHeight="1" thickBot="1" x14ac:dyDescent="0.3">
      <c r="A67" s="61" t="s">
        <v>5</v>
      </c>
      <c r="B67" s="62"/>
      <c r="C67" s="63"/>
      <c r="D67" s="26">
        <f>COUNTA(D16:D66)</f>
        <v>51</v>
      </c>
      <c r="E67" s="26">
        <f>COUNTA(E16:E66)</f>
        <v>21</v>
      </c>
      <c r="F67" s="26">
        <f>COUNTA(F16:F66)</f>
        <v>18</v>
      </c>
      <c r="G67" s="37">
        <v>13571256155.690001</v>
      </c>
      <c r="H67" s="37">
        <v>60000000000</v>
      </c>
      <c r="I67" s="37">
        <v>28000000000</v>
      </c>
      <c r="J67" s="30">
        <v>15434844587.639999</v>
      </c>
      <c r="K67" s="30">
        <v>33061341078.200001</v>
      </c>
      <c r="L67" s="33">
        <v>150067441821.53</v>
      </c>
      <c r="M67" s="27">
        <v>740615344670.25</v>
      </c>
      <c r="N67" s="28">
        <f>SUM(N16:N66)</f>
        <v>0.99999999999999989</v>
      </c>
      <c r="O67" s="17"/>
    </row>
    <row r="68" spans="1:17" x14ac:dyDescent="0.25">
      <c r="J68" s="2" t="s">
        <v>105</v>
      </c>
      <c r="L68" s="19"/>
      <c r="N68" s="18"/>
      <c r="O68" s="17"/>
    </row>
    <row r="69" spans="1:17" ht="27.6" customHeight="1" x14ac:dyDescent="0.25">
      <c r="B69" s="55" t="s">
        <v>119</v>
      </c>
      <c r="C69" s="55"/>
      <c r="D69" s="55"/>
      <c r="E69" s="55"/>
      <c r="F69" s="55"/>
      <c r="G69" s="6"/>
      <c r="H69" s="6"/>
      <c r="I69" s="6"/>
      <c r="K69" s="20"/>
      <c r="L69" s="18"/>
      <c r="O69" s="17"/>
    </row>
    <row r="70" spans="1:17" ht="27.6" customHeight="1" x14ac:dyDescent="0.25">
      <c r="C70" s="56"/>
      <c r="D70" s="56"/>
      <c r="E70" s="56"/>
      <c r="F70" s="56"/>
      <c r="G70" s="35"/>
      <c r="H70" s="35"/>
      <c r="I70" s="35"/>
      <c r="L70" s="18"/>
      <c r="M70" s="18"/>
      <c r="O70" s="17"/>
    </row>
    <row r="71" spans="1:17" x14ac:dyDescent="0.25">
      <c r="J71" s="29"/>
      <c r="K71" s="1"/>
      <c r="L71" s="4"/>
      <c r="N71" s="17"/>
      <c r="O71" s="1"/>
    </row>
    <row r="72" spans="1:17" x14ac:dyDescent="0.25">
      <c r="M72" s="4"/>
      <c r="O72" s="17"/>
    </row>
    <row r="74" spans="1:17" x14ac:dyDescent="0.25">
      <c r="M74" s="31"/>
    </row>
    <row r="75" spans="1:17" x14ac:dyDescent="0.25">
      <c r="M75" s="31"/>
    </row>
    <row r="76" spans="1:17" x14ac:dyDescent="0.25">
      <c r="M76" s="31" t="s">
        <v>105</v>
      </c>
    </row>
    <row r="77" spans="1:17" x14ac:dyDescent="0.25">
      <c r="M77" s="32"/>
    </row>
    <row r="125" spans="12:12" x14ac:dyDescent="0.25">
      <c r="L125" s="18"/>
    </row>
  </sheetData>
  <sortState xmlns:xlrd2="http://schemas.microsoft.com/office/spreadsheetml/2017/richdata2" ref="B16:N66">
    <sortCondition descending="1" ref="N16:N66"/>
  </sortState>
  <mergeCells count="16">
    <mergeCell ref="B69:F69"/>
    <mergeCell ref="C70:F70"/>
    <mergeCell ref="L14:L15"/>
    <mergeCell ref="J14:K14"/>
    <mergeCell ref="A67:C67"/>
    <mergeCell ref="G14:I14"/>
    <mergeCell ref="M14:M15"/>
    <mergeCell ref="N14:N15"/>
    <mergeCell ref="D9:K9"/>
    <mergeCell ref="L11:N11"/>
    <mergeCell ref="A12:A15"/>
    <mergeCell ref="B12:B15"/>
    <mergeCell ref="C12:C15"/>
    <mergeCell ref="D12:F14"/>
    <mergeCell ref="M12:N13"/>
    <mergeCell ref="G12:L13"/>
  </mergeCells>
  <pageMargins left="0.7" right="0.7" top="0.75" bottom="0.75" header="0.3" footer="0.3"/>
  <pageSetup paperSize="9" scale="42" fitToHeight="2" orientation="landscape" r:id="rId1"/>
  <rowBreaks count="1" manualBreakCount="1">
    <brk id="6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Tsedensodnom</cp:lastModifiedBy>
  <cp:lastPrinted>2025-08-13T07:54:03Z</cp:lastPrinted>
  <dcterms:created xsi:type="dcterms:W3CDTF">2017-06-09T07:51:20Z</dcterms:created>
  <dcterms:modified xsi:type="dcterms:W3CDTF">2025-08-13T07:55:37Z</dcterms:modified>
</cp:coreProperties>
</file>