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Members\Арилжааны тайлан\2023\"/>
    </mc:Choice>
  </mc:AlternateContent>
  <xr:revisionPtr revIDLastSave="0" documentId="8_{4EEB9C57-8354-4623-AC0B-74E9DD63FF6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externalReferences>
    <externalReference r:id="rId2"/>
  </externalReferences>
  <definedNames>
    <definedName name="_xlnm._FilterDatabase" localSheetId="0" hidden="1">Sheet1!$A$15:$O$67</definedName>
    <definedName name="_xlnm.Print_Area" localSheetId="0">Sheet1!$A$1:$N$69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7" i="1" l="1"/>
  <c r="L18" i="1"/>
  <c r="L19" i="1"/>
  <c r="L20" i="1"/>
  <c r="L22" i="1"/>
  <c r="L23" i="1"/>
  <c r="L24" i="1"/>
  <c r="L21" i="1"/>
  <c r="L25" i="1"/>
  <c r="L26" i="1"/>
  <c r="L27" i="1"/>
  <c r="L28" i="1"/>
  <c r="L29" i="1"/>
  <c r="L30" i="1"/>
  <c r="L31" i="1"/>
  <c r="L32" i="1"/>
  <c r="L34" i="1"/>
  <c r="L35" i="1"/>
  <c r="L36" i="1"/>
  <c r="L37" i="1"/>
  <c r="L38" i="1"/>
  <c r="L39" i="1"/>
  <c r="L40" i="1"/>
  <c r="L41" i="1"/>
  <c r="L44" i="1"/>
  <c r="L43" i="1"/>
  <c r="L45" i="1"/>
  <c r="L46" i="1"/>
  <c r="L47" i="1"/>
  <c r="L48" i="1"/>
  <c r="L49" i="1"/>
  <c r="L33" i="1"/>
  <c r="L50" i="1"/>
  <c r="L42" i="1"/>
  <c r="L51" i="1"/>
  <c r="L52" i="1"/>
  <c r="L53" i="1"/>
  <c r="L54" i="1"/>
  <c r="L55" i="1"/>
  <c r="L57" i="1"/>
  <c r="L56" i="1"/>
  <c r="L58" i="1"/>
  <c r="L59" i="1"/>
  <c r="L60" i="1"/>
  <c r="L61" i="1"/>
  <c r="L62" i="1"/>
  <c r="L63" i="1"/>
  <c r="L64" i="1"/>
  <c r="L65" i="1"/>
  <c r="L66" i="1"/>
  <c r="L16" i="1"/>
  <c r="K17" i="1"/>
  <c r="K18" i="1"/>
  <c r="K19" i="1"/>
  <c r="K20" i="1"/>
  <c r="K22" i="1"/>
  <c r="K23" i="1"/>
  <c r="K24" i="1"/>
  <c r="K21" i="1"/>
  <c r="K25" i="1"/>
  <c r="K26" i="1"/>
  <c r="K27" i="1"/>
  <c r="K28" i="1"/>
  <c r="K29" i="1"/>
  <c r="K30" i="1"/>
  <c r="K31" i="1"/>
  <c r="K32" i="1"/>
  <c r="K34" i="1"/>
  <c r="K35" i="1"/>
  <c r="K36" i="1"/>
  <c r="K37" i="1"/>
  <c r="K38" i="1"/>
  <c r="K39" i="1"/>
  <c r="K40" i="1"/>
  <c r="K41" i="1"/>
  <c r="K44" i="1"/>
  <c r="K43" i="1"/>
  <c r="K45" i="1"/>
  <c r="K46" i="1"/>
  <c r="K47" i="1"/>
  <c r="K48" i="1"/>
  <c r="K49" i="1"/>
  <c r="K33" i="1"/>
  <c r="K50" i="1"/>
  <c r="K42" i="1"/>
  <c r="K51" i="1"/>
  <c r="K52" i="1"/>
  <c r="K53" i="1"/>
  <c r="K54" i="1"/>
  <c r="K55" i="1"/>
  <c r="K57" i="1"/>
  <c r="K56" i="1"/>
  <c r="K58" i="1"/>
  <c r="K59" i="1"/>
  <c r="K60" i="1"/>
  <c r="K61" i="1"/>
  <c r="K62" i="1"/>
  <c r="K63" i="1"/>
  <c r="K64" i="1"/>
  <c r="K65" i="1"/>
  <c r="K66" i="1"/>
  <c r="K16" i="1"/>
  <c r="I17" i="1"/>
  <c r="I18" i="1"/>
  <c r="I19" i="1"/>
  <c r="I20" i="1"/>
  <c r="I22" i="1"/>
  <c r="I23" i="1"/>
  <c r="I24" i="1"/>
  <c r="I21" i="1"/>
  <c r="I25" i="1"/>
  <c r="I26" i="1"/>
  <c r="I27" i="1"/>
  <c r="I28" i="1"/>
  <c r="I29" i="1"/>
  <c r="I30" i="1"/>
  <c r="I31" i="1"/>
  <c r="I32" i="1"/>
  <c r="I34" i="1"/>
  <c r="I35" i="1"/>
  <c r="I36" i="1"/>
  <c r="I37" i="1"/>
  <c r="I38" i="1"/>
  <c r="I39" i="1"/>
  <c r="I40" i="1"/>
  <c r="I41" i="1"/>
  <c r="I44" i="1"/>
  <c r="I43" i="1"/>
  <c r="I45" i="1"/>
  <c r="I46" i="1"/>
  <c r="I47" i="1"/>
  <c r="I48" i="1"/>
  <c r="I49" i="1"/>
  <c r="I33" i="1"/>
  <c r="I50" i="1"/>
  <c r="I42" i="1"/>
  <c r="I51" i="1"/>
  <c r="I52" i="1"/>
  <c r="I53" i="1"/>
  <c r="I54" i="1"/>
  <c r="I55" i="1"/>
  <c r="I57" i="1"/>
  <c r="I56" i="1"/>
  <c r="I58" i="1"/>
  <c r="I59" i="1"/>
  <c r="I60" i="1"/>
  <c r="I61" i="1"/>
  <c r="I62" i="1"/>
  <c r="I63" i="1"/>
  <c r="I64" i="1"/>
  <c r="I65" i="1"/>
  <c r="I66" i="1"/>
  <c r="I16" i="1"/>
  <c r="H17" i="1"/>
  <c r="H18" i="1"/>
  <c r="H19" i="1"/>
  <c r="H20" i="1"/>
  <c r="H22" i="1"/>
  <c r="H23" i="1"/>
  <c r="H24" i="1"/>
  <c r="H21" i="1"/>
  <c r="H25" i="1"/>
  <c r="H26" i="1"/>
  <c r="H27" i="1"/>
  <c r="H28" i="1"/>
  <c r="H29" i="1"/>
  <c r="H30" i="1"/>
  <c r="H31" i="1"/>
  <c r="H32" i="1"/>
  <c r="H34" i="1"/>
  <c r="H35" i="1"/>
  <c r="H36" i="1"/>
  <c r="H37" i="1"/>
  <c r="H38" i="1"/>
  <c r="H39" i="1"/>
  <c r="H40" i="1"/>
  <c r="H41" i="1"/>
  <c r="H44" i="1"/>
  <c r="H43" i="1"/>
  <c r="H45" i="1"/>
  <c r="H46" i="1"/>
  <c r="H47" i="1"/>
  <c r="H48" i="1"/>
  <c r="H49" i="1"/>
  <c r="H33" i="1"/>
  <c r="H50" i="1"/>
  <c r="H42" i="1"/>
  <c r="H51" i="1"/>
  <c r="H52" i="1"/>
  <c r="H53" i="1"/>
  <c r="H54" i="1"/>
  <c r="H55" i="1"/>
  <c r="H57" i="1"/>
  <c r="H56" i="1"/>
  <c r="H58" i="1"/>
  <c r="H59" i="1"/>
  <c r="H60" i="1"/>
  <c r="H61" i="1"/>
  <c r="H62" i="1"/>
  <c r="H63" i="1"/>
  <c r="H64" i="1"/>
  <c r="H65" i="1"/>
  <c r="H66" i="1"/>
  <c r="H16" i="1"/>
  <c r="G17" i="1"/>
  <c r="G18" i="1"/>
  <c r="G19" i="1"/>
  <c r="G20" i="1"/>
  <c r="G22" i="1"/>
  <c r="G23" i="1"/>
  <c r="G24" i="1"/>
  <c r="G21" i="1"/>
  <c r="G25" i="1"/>
  <c r="G26" i="1"/>
  <c r="G27" i="1"/>
  <c r="G28" i="1"/>
  <c r="G29" i="1"/>
  <c r="G30" i="1"/>
  <c r="G31" i="1"/>
  <c r="G32" i="1"/>
  <c r="G34" i="1"/>
  <c r="G35" i="1"/>
  <c r="G36" i="1"/>
  <c r="G37" i="1"/>
  <c r="G38" i="1"/>
  <c r="G39" i="1"/>
  <c r="G40" i="1"/>
  <c r="G41" i="1"/>
  <c r="G44" i="1"/>
  <c r="G43" i="1"/>
  <c r="G45" i="1"/>
  <c r="G46" i="1"/>
  <c r="G47" i="1"/>
  <c r="G48" i="1"/>
  <c r="G49" i="1"/>
  <c r="G33" i="1"/>
  <c r="G50" i="1"/>
  <c r="G42" i="1"/>
  <c r="G51" i="1"/>
  <c r="G52" i="1"/>
  <c r="G53" i="1"/>
  <c r="G54" i="1"/>
  <c r="G55" i="1"/>
  <c r="G57" i="1"/>
  <c r="G56" i="1"/>
  <c r="G58" i="1"/>
  <c r="G59" i="1"/>
  <c r="G60" i="1"/>
  <c r="G61" i="1"/>
  <c r="G62" i="1"/>
  <c r="G63" i="1"/>
  <c r="G64" i="1"/>
  <c r="G65" i="1"/>
  <c r="G66" i="1"/>
  <c r="G16" i="1"/>
  <c r="A17" i="1" l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D67" i="1" l="1"/>
  <c r="E67" i="1"/>
  <c r="F67" i="1"/>
  <c r="J67" i="1" l="1"/>
  <c r="N66" i="1"/>
  <c r="N53" i="1" l="1"/>
  <c r="N55" i="1"/>
  <c r="N18" i="1"/>
  <c r="N23" i="1"/>
  <c r="N38" i="1"/>
  <c r="N62" i="1"/>
  <c r="N39" i="1"/>
  <c r="N58" i="1"/>
  <c r="N37" i="1"/>
  <c r="N34" i="1"/>
  <c r="N63" i="1"/>
  <c r="N27" i="1"/>
  <c r="N40" i="1"/>
  <c r="N48" i="1"/>
  <c r="N28" i="1"/>
  <c r="N30" i="1"/>
  <c r="N43" i="1"/>
  <c r="N46" i="1"/>
  <c r="N17" i="1"/>
  <c r="N26" i="1"/>
  <c r="N32" i="1"/>
  <c r="N35" i="1"/>
  <c r="N49" i="1"/>
  <c r="N52" i="1"/>
  <c r="N61" i="1"/>
  <c r="N29" i="1"/>
  <c r="N50" i="1"/>
  <c r="N41" i="1"/>
  <c r="N57" i="1"/>
  <c r="N19" i="1"/>
  <c r="N36" i="1"/>
  <c r="N16" i="1"/>
  <c r="N60" i="1"/>
  <c r="N24" i="1"/>
  <c r="N21" i="1"/>
  <c r="N42" i="1"/>
  <c r="N56" i="1"/>
  <c r="N45" i="1"/>
  <c r="N47" i="1"/>
  <c r="N59" i="1"/>
  <c r="N20" i="1"/>
  <c r="N22" i="1"/>
  <c r="N54" i="1"/>
  <c r="N65" i="1"/>
  <c r="N44" i="1"/>
  <c r="N31" i="1"/>
  <c r="N51" i="1"/>
  <c r="N33" i="1"/>
  <c r="N25" i="1"/>
  <c r="N64" i="1"/>
  <c r="N67" i="1" l="1"/>
</calcChain>
</file>

<file path=xl/sharedStrings.xml><?xml version="1.0" encoding="utf-8"?>
<sst xmlns="http://schemas.openxmlformats.org/spreadsheetml/2006/main" count="217" uniqueCount="125">
  <si>
    <t xml:space="preserve">"МХБ" ТӨХК-ИЙН ГИШҮҮН КОМПАНИУДЫН АРИЛЖААНЫ ТАЙЛАН </t>
  </si>
  <si>
    <t>№</t>
  </si>
  <si>
    <t>Үсгэн код</t>
  </si>
  <si>
    <t>Компанийн нэр</t>
  </si>
  <si>
    <t>Үйл ажиллагааны чиглэл</t>
  </si>
  <si>
    <t>Үнэт цаасны хоёрдогч зах зээлийн арилжаа</t>
  </si>
  <si>
    <t xml:space="preserve">Нийт </t>
  </si>
  <si>
    <t>Нийт арилжаа</t>
  </si>
  <si>
    <t>Эзлэх хувь</t>
  </si>
  <si>
    <t>Брокер, дилер</t>
  </si>
  <si>
    <t>Андеррайтер</t>
  </si>
  <si>
    <t xml:space="preserve">Хөрөнгө оруулалтын зөвлөх </t>
  </si>
  <si>
    <t>BDSC</t>
  </si>
  <si>
    <t>"БИ ДИ СЕК ҮЦК" ХК</t>
  </si>
  <si>
    <t>●</t>
  </si>
  <si>
    <t>NOVL</t>
  </si>
  <si>
    <t>"НОВЕЛ ИНВЕСТМЕНТ ҮЦК" ХХК</t>
  </si>
  <si>
    <t>TNGR</t>
  </si>
  <si>
    <t>"ТЭНГЭР КАПИТАЛ  ҮЦК" ХХК</t>
  </si>
  <si>
    <t>GLMT</t>
  </si>
  <si>
    <t>"ГОЛОМТ КАПИТАЛ ҮЦК" ХХК</t>
  </si>
  <si>
    <t>BZIN</t>
  </si>
  <si>
    <t>"МИРЭ ЭССЭТ СЕКЬЮРИТИС МОНГОЛ ҮЦК" ХХК</t>
  </si>
  <si>
    <t>ARD</t>
  </si>
  <si>
    <t>TDB</t>
  </si>
  <si>
    <t>STIN</t>
  </si>
  <si>
    <t>"СТАНДАРТ ИНВЕСТМЕНТ ҮЦК" ХХК</t>
  </si>
  <si>
    <t>MNET</t>
  </si>
  <si>
    <t>"АРД СЕКЬЮРИТИЗ ҮЦК" ХХК</t>
  </si>
  <si>
    <t>GAUL</t>
  </si>
  <si>
    <t>"ГАҮЛИ ҮЦК" ХХК</t>
  </si>
  <si>
    <t>MIBG</t>
  </si>
  <si>
    <t>MSEC</t>
  </si>
  <si>
    <t>"МОНСЕК ҮЦК" ХХК</t>
  </si>
  <si>
    <t>NSEC</t>
  </si>
  <si>
    <t>"НЭЙШНЛ СЕКЮРИТИС ҮЦК" ХХК</t>
  </si>
  <si>
    <t>BUMB</t>
  </si>
  <si>
    <t>"БУМБАТ-АЛТАЙ ҮЦК" ХХК</t>
  </si>
  <si>
    <t>LFTI</t>
  </si>
  <si>
    <t>"ЛАЙФТАЙМ ИНВЕСТМЕНТ ҮЦК" ХХК</t>
  </si>
  <si>
    <t>DELG</t>
  </si>
  <si>
    <t>ZRGD</t>
  </si>
  <si>
    <t>"ЗЭРГЭД ҮЦК" ХХК</t>
  </si>
  <si>
    <t>BULG</t>
  </si>
  <si>
    <t>"БУЛГАН БРОКЕР ҮЦК" ХХК</t>
  </si>
  <si>
    <t>BLMB</t>
  </si>
  <si>
    <t xml:space="preserve">"БЛҮМСБЮРИ СЕКЮРИТИЕС ҮЦК" ХХК </t>
  </si>
  <si>
    <t>UNDR</t>
  </si>
  <si>
    <t>"ӨНДӨРХААН ИНВЕСТ ҮЦК" ХХК</t>
  </si>
  <si>
    <t>TABO</t>
  </si>
  <si>
    <t>"ТАВАН БОГД ҮЦК" ХХК</t>
  </si>
  <si>
    <t>SECP</t>
  </si>
  <si>
    <t>"СИКАП  ҮЦК" ХХК</t>
  </si>
  <si>
    <t>TCHB</t>
  </si>
  <si>
    <t>"ТУЛГАТ ЧАНДМАНЬ БАЯН  ҮЦК" ХХК</t>
  </si>
  <si>
    <t>ECM</t>
  </si>
  <si>
    <t>"ЕВРАЗИА КАПИТАЛ ХОЛДИНГ ҮЦК" ХК</t>
  </si>
  <si>
    <t>BLAC</t>
  </si>
  <si>
    <t>ALTN</t>
  </si>
  <si>
    <t>"АЛТАН ХОРОМСОГ ҮЦК" ХХК</t>
  </si>
  <si>
    <t>SANR</t>
  </si>
  <si>
    <t>"САНАР ҮЦК" ХХК</t>
  </si>
  <si>
    <t>DRBR</t>
  </si>
  <si>
    <t>"ДАРХАН БРОКЕР ҮЦК" ХХК</t>
  </si>
  <si>
    <t>MERG</t>
  </si>
  <si>
    <t>"МЭРГЭН САНАА ҮЦК" ХХК</t>
  </si>
  <si>
    <t>MONG</t>
  </si>
  <si>
    <t>"МОНГОЛ СЕКЮРИТИЕС ҮЦК" ХК</t>
  </si>
  <si>
    <t>GDEV</t>
  </si>
  <si>
    <t>"ГРАНДДЕВЕЛОПМЕНТ ҮЦК" ХХК</t>
  </si>
  <si>
    <t>TTOL</t>
  </si>
  <si>
    <t>"МАСДАК ҮНЭТ ЦААСНЫ КОМПАНИ" ХХК</t>
  </si>
  <si>
    <t>MICC</t>
  </si>
  <si>
    <t>"ЭМ АЙ СИ СИ  ҮЦК" ХХК</t>
  </si>
  <si>
    <t>ARGB</t>
  </si>
  <si>
    <t>"АРГАЙ БЭСТ ҮЦК" ХХК</t>
  </si>
  <si>
    <t>BSK</t>
  </si>
  <si>
    <t>"БЛЮСКАЙ СЕКЬЮРИТИЗ ҮЦК" ХК</t>
  </si>
  <si>
    <t>GATR</t>
  </si>
  <si>
    <t>"ГАЦУУРТ ТРЕЙД ҮЦК" ХХК</t>
  </si>
  <si>
    <t>GDSC</t>
  </si>
  <si>
    <t>"ГҮҮДСЕК ҮЦК" ХХК</t>
  </si>
  <si>
    <t>ZGB</t>
  </si>
  <si>
    <t>SGC</t>
  </si>
  <si>
    <t>"ЭС ЖИ КАПИТАЛ ҮЦК" ХХК</t>
  </si>
  <si>
    <t>BATS</t>
  </si>
  <si>
    <t>"БАТС ҮЦК" ХХК</t>
  </si>
  <si>
    <t>HUN</t>
  </si>
  <si>
    <t>"ХҮННҮ ЭМПАЙР ҮЦК" ХХК</t>
  </si>
  <si>
    <t xml:space="preserve">Жич: Гишүүдийг нийт хийсэн арилжааны үнийн дүнгээр жагсаав. </t>
  </si>
  <si>
    <t>ЗГҮЦ</t>
  </si>
  <si>
    <t>"СИЛВЭР ЛАЙТ СЕКЮРИТИЙЗ ҮЦК" ХХК</t>
  </si>
  <si>
    <t>SILS</t>
  </si>
  <si>
    <t>"АПЕКС КАПИТАЛ ҮЦК" ХХК</t>
  </si>
  <si>
    <t>CTRL</t>
  </si>
  <si>
    <t>INVC</t>
  </si>
  <si>
    <t>"ИНВЕСКОР КАПИТАЛ ҮЦК" ХХК</t>
  </si>
  <si>
    <t>DOMI</t>
  </si>
  <si>
    <t>"ДОМИКС СЕК ҮЦК" ХХК</t>
  </si>
  <si>
    <t>RISM</t>
  </si>
  <si>
    <t>"РАЙНОС ИНВЕСТМЕНТ ҮЦК" ХХК</t>
  </si>
  <si>
    <t>"ЦЕНТРАЛ СЕКЬЮРИТИЙЗ ҮЦК" ХХК</t>
  </si>
  <si>
    <t>ХУВЬЦАА /ХОС/</t>
  </si>
  <si>
    <t>КОМПАНИЙН БОНД, ХБҮЦ</t>
  </si>
  <si>
    <t>"ӨЛЗИЙ ЭНД КО КАПИТАЛ ҮЦК" ХХК</t>
  </si>
  <si>
    <t>"ТИ ДИ БИ СЕКЬЮРИТИЗ ҮЦК" ХХК</t>
  </si>
  <si>
    <t>"СТОКЛАБ СЕКЬЮРИТИЗ ҮЦК" ХХК</t>
  </si>
  <si>
    <t>STOK</t>
  </si>
  <si>
    <t>MSDQ</t>
  </si>
  <si>
    <t>BKOC</t>
  </si>
  <si>
    <t>"БКО КАПИТАЛ ҮЦК" ХХК</t>
  </si>
  <si>
    <t>"МАНДАЛ КАПИТАЛ МАРКЕТС ҮЦК" ХХК</t>
  </si>
  <si>
    <t>"ТАВАНБОГД КАПИТАЛ ҮЦК" ХХК</t>
  </si>
  <si>
    <t xml:space="preserve"> </t>
  </si>
  <si>
    <t>"ДИ ЭЙЧ КАПИТАЛ ҮЦК" ХХК</t>
  </si>
  <si>
    <t>GACB</t>
  </si>
  <si>
    <t>"ГЭРЭЛТ АССЭЙМООР КАПИТАЛ ҮЦК" ХХК</t>
  </si>
  <si>
    <t>2023 оны арилжааны нийт дүн</t>
  </si>
  <si>
    <t>"ДИ СИ ЭФ ҮЦК" ХХК</t>
  </si>
  <si>
    <t>DCF</t>
  </si>
  <si>
    <t>Үнэт цаасны анхдагч зах зээлийн арилжаа /IPO/</t>
  </si>
  <si>
    <t>"МАЗААЛАЙ КАПИТАЛ ПАРТНЕРС ҮЦК" ХХК</t>
  </si>
  <si>
    <t>9-р сарын арилжааны дүн</t>
  </si>
  <si>
    <t xml:space="preserve"> МОНЛОЖИСТИКС ХОЛДИНГ</t>
  </si>
  <si>
    <t xml:space="preserve"> ЛЭНД БОНД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</si>
</sst>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  <xf numFmtId="0" fontId="8" fillId="0" borderId="0"/>
  </cellStyleXfs>
  <cellXfs count="66">
    <xf numFmtId="0" fontId="0" fillId="0" borderId="0" xfId="0"/>
    <xf numFmtId="0" fontId="2" fillId="0" borderId="0" xfId="0" applyFont="1" applyAlignment="1">
      <alignment horizontal="center" vertical="center" wrapText="1"/>
    </xf>
    <xf numFmtId="43" fontId="2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3" fontId="2" fillId="0" borderId="0" xfId="1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43" fontId="4" fillId="0" borderId="0" xfId="1" applyFont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top"/>
    </xf>
    <xf numFmtId="0" fontId="5" fillId="0" borderId="4" xfId="0" applyFont="1" applyBorder="1" applyAlignment="1">
      <alignment vertical="top"/>
    </xf>
    <xf numFmtId="0" fontId="6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3" fontId="2" fillId="3" borderId="4" xfId="1" applyFont="1" applyFill="1" applyBorder="1" applyAlignment="1">
      <alignment horizontal="center" vertical="center"/>
    </xf>
    <xf numFmtId="43" fontId="2" fillId="2" borderId="0" xfId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3" fontId="2" fillId="0" borderId="0" xfId="1" applyFont="1" applyBorder="1" applyAlignment="1">
      <alignment horizontal="center" vertical="center" wrapText="1"/>
    </xf>
    <xf numFmtId="43" fontId="2" fillId="0" borderId="0" xfId="0" applyNumberFormat="1" applyFont="1" applyAlignment="1">
      <alignment horizontal="center" vertical="center" wrapText="1"/>
    </xf>
    <xf numFmtId="164" fontId="4" fillId="2" borderId="0" xfId="1" applyNumberFormat="1" applyFont="1" applyFill="1" applyBorder="1" applyAlignment="1">
      <alignment horizontal="center" vertical="center" wrapText="1"/>
    </xf>
    <xf numFmtId="43" fontId="2" fillId="0" borderId="0" xfId="0" applyNumberFormat="1" applyFont="1" applyAlignment="1">
      <alignment horizontal="center" vertical="center"/>
    </xf>
    <xf numFmtId="43" fontId="6" fillId="3" borderId="4" xfId="1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65" fontId="2" fillId="4" borderId="6" xfId="2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43" fontId="7" fillId="3" borderId="7" xfId="1" applyFont="1" applyFill="1" applyBorder="1" applyAlignment="1">
      <alignment horizontal="center" vertical="center"/>
    </xf>
    <xf numFmtId="9" fontId="7" fillId="4" borderId="8" xfId="2" applyFont="1" applyFill="1" applyBorder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43" fontId="4" fillId="3" borderId="4" xfId="1" applyFont="1" applyFill="1" applyBorder="1" applyAlignment="1">
      <alignment horizontal="center" vertical="center"/>
    </xf>
    <xf numFmtId="4" fontId="0" fillId="0" borderId="0" xfId="0" applyNumberFormat="1"/>
    <xf numFmtId="4" fontId="2" fillId="0" borderId="0" xfId="0" applyNumberFormat="1" applyFont="1" applyAlignment="1">
      <alignment horizontal="center" vertical="center" wrapText="1"/>
    </xf>
    <xf numFmtId="43" fontId="7" fillId="3" borderId="4" xfId="1" applyFont="1" applyFill="1" applyBorder="1" applyAlignment="1">
      <alignment vertical="center" wrapText="1"/>
    </xf>
    <xf numFmtId="43" fontId="4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43" fontId="6" fillId="3" borderId="4" xfId="1" applyFont="1" applyFill="1" applyBorder="1" applyAlignment="1">
      <alignment horizontal="center" vertical="center" wrapText="1"/>
    </xf>
    <xf numFmtId="43" fontId="7" fillId="3" borderId="4" xfId="1" applyFont="1" applyFill="1" applyBorder="1" applyAlignment="1">
      <alignment horizontal="center" vertical="center" wrapText="1"/>
    </xf>
    <xf numFmtId="43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</cellXfs>
  <cellStyles count="5">
    <cellStyle name="Comma" xfId="1" builtinId="3"/>
    <cellStyle name="Normal" xfId="0" builtinId="0"/>
    <cellStyle name="Normal 10 2 2 17 2" xfId="4" xr:uid="{00000000-0005-0000-0000-000002000000}"/>
    <cellStyle name="Normal 2" xfId="3" xr:uid="{00000000-0005-0000-0000-000003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27215</xdr:colOff>
      <xdr:row>0</xdr:row>
      <xdr:rowOff>73478</xdr:rowOff>
    </xdr:from>
    <xdr:to>
      <xdr:col>14</xdr:col>
      <xdr:colOff>27215</xdr:colOff>
      <xdr:row>7</xdr:row>
      <xdr:rowOff>54428</xdr:rowOff>
    </xdr:to>
    <xdr:grpSp>
      <xdr:nvGrpSpPr>
        <xdr:cNvPr id="2" name="Group 6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>
          <a:grpSpLocks/>
        </xdr:cNvGrpSpPr>
      </xdr:nvGrpSpPr>
      <xdr:grpSpPr bwMode="auto">
        <a:xfrm>
          <a:off x="27215" y="73478"/>
          <a:ext cx="19170739" cy="1362746"/>
          <a:chOff x="-459" y="-536"/>
          <a:chExt cx="12780" cy="2246"/>
        </a:xfrm>
      </xdr:grpSpPr>
      <xdr:sp macro="" textlink="">
        <xdr:nvSpPr>
          <xdr:cNvPr id="3" name="Rectangle 7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-459" y="-536"/>
            <a:ext cx="12780" cy="1440"/>
          </a:xfrm>
          <a:prstGeom prst="rect">
            <a:avLst/>
          </a:prstGeom>
          <a:solidFill>
            <a:srgbClr val="004284"/>
          </a:solidFill>
          <a:ln>
            <a:noFill/>
          </a:ln>
          <a:effectLst>
            <a:outerShdw dist="25400" dir="5400000" algn="ctr" rotWithShape="0">
              <a:srgbClr val="808080">
                <a:alpha val="35001"/>
              </a:srgbClr>
            </a:outerShdw>
          </a:effectLst>
          <a:extLst>
            <a:ext uri="{91240B29-F687-4F45-9708-019B960494DF}">
              <a14:hiddenLine xmlns:a14="http://schemas.microsoft.com/office/drawing/2010/main" w="19050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" name="Freeform 8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>
            <a:spLocks/>
          </xdr:cNvSpPr>
        </xdr:nvSpPr>
        <xdr:spPr bwMode="auto">
          <a:xfrm>
            <a:off x="1418" y="311"/>
            <a:ext cx="7916" cy="1399"/>
          </a:xfrm>
          <a:custGeom>
            <a:avLst/>
            <a:gdLst>
              <a:gd name="T0" fmla="*/ 7916 w 7916"/>
              <a:gd name="T1" fmla="*/ 694 h 1399"/>
              <a:gd name="T2" fmla="*/ 7916 w 7916"/>
              <a:gd name="T3" fmla="*/ 278 h 1399"/>
              <a:gd name="T4" fmla="*/ 0 w 7916"/>
              <a:gd name="T5" fmla="*/ 0 h 1399"/>
              <a:gd name="T6" fmla="*/ 0 w 7916"/>
              <a:gd name="T7" fmla="*/ 1399 h 1399"/>
              <a:gd name="T8" fmla="*/ 7916 w 7916"/>
              <a:gd name="T9" fmla="*/ 694 h 1399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7916" h="1399">
                <a:moveTo>
                  <a:pt x="7916" y="694"/>
                </a:moveTo>
                <a:lnTo>
                  <a:pt x="7916" y="278"/>
                </a:lnTo>
                <a:lnTo>
                  <a:pt x="0" y="0"/>
                </a:lnTo>
                <a:lnTo>
                  <a:pt x="0" y="1399"/>
                </a:lnTo>
                <a:lnTo>
                  <a:pt x="7916" y="694"/>
                </a:lnTo>
                <a:close/>
              </a:path>
            </a:pathLst>
          </a:custGeom>
          <a:solidFill>
            <a:srgbClr val="7AA2C4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" name="Freeform 9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>
            <a:spLocks/>
          </xdr:cNvSpPr>
        </xdr:nvSpPr>
        <xdr:spPr bwMode="auto">
          <a:xfrm>
            <a:off x="9327" y="480"/>
            <a:ext cx="2597" cy="804"/>
          </a:xfrm>
          <a:custGeom>
            <a:avLst/>
            <a:gdLst>
              <a:gd name="T0" fmla="*/ 0 w 2597"/>
              <a:gd name="T1" fmla="*/ 526 h 804"/>
              <a:gd name="T2" fmla="*/ 0 w 2597"/>
              <a:gd name="T3" fmla="*/ 110 h 804"/>
              <a:gd name="T4" fmla="*/ 2597 w 2597"/>
              <a:gd name="T5" fmla="*/ 0 h 804"/>
              <a:gd name="T6" fmla="*/ 2573 w 2597"/>
              <a:gd name="T7" fmla="*/ 804 h 804"/>
              <a:gd name="T8" fmla="*/ 0 w 2597"/>
              <a:gd name="T9" fmla="*/ 526 h 804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2597" h="804">
                <a:moveTo>
                  <a:pt x="0" y="526"/>
                </a:moveTo>
                <a:lnTo>
                  <a:pt x="0" y="110"/>
                </a:lnTo>
                <a:lnTo>
                  <a:pt x="2597" y="0"/>
                </a:lnTo>
                <a:lnTo>
                  <a:pt x="2573" y="804"/>
                </a:lnTo>
                <a:lnTo>
                  <a:pt x="0" y="526"/>
                </a:lnTo>
                <a:close/>
              </a:path>
            </a:pathLst>
          </a:custGeom>
          <a:solidFill>
            <a:srgbClr val="487DAE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" name="Freeform 10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>
            <a:spLocks/>
          </xdr:cNvSpPr>
        </xdr:nvSpPr>
        <xdr:spPr bwMode="auto">
          <a:xfrm>
            <a:off x="-279" y="318"/>
            <a:ext cx="1706" cy="1392"/>
          </a:xfrm>
          <a:custGeom>
            <a:avLst/>
            <a:gdLst>
              <a:gd name="T0" fmla="*/ 254 w 1706"/>
              <a:gd name="T1" fmla="*/ 1181 h 1392"/>
              <a:gd name="T2" fmla="*/ 0 w 1706"/>
              <a:gd name="T3" fmla="*/ 218 h 1392"/>
              <a:gd name="T4" fmla="*/ 1706 w 1706"/>
              <a:gd name="T5" fmla="*/ 0 h 1392"/>
              <a:gd name="T6" fmla="*/ 1702 w 1706"/>
              <a:gd name="T7" fmla="*/ 1392 h 1392"/>
              <a:gd name="T8" fmla="*/ 254 w 1706"/>
              <a:gd name="T9" fmla="*/ 1181 h 1392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1706" h="1392">
                <a:moveTo>
                  <a:pt x="254" y="1181"/>
                </a:moveTo>
                <a:lnTo>
                  <a:pt x="0" y="218"/>
                </a:lnTo>
                <a:lnTo>
                  <a:pt x="1706" y="0"/>
                </a:lnTo>
                <a:lnTo>
                  <a:pt x="1702" y="1392"/>
                </a:lnTo>
                <a:lnTo>
                  <a:pt x="254" y="1181"/>
                </a:lnTo>
                <a:close/>
              </a:path>
            </a:pathLst>
          </a:custGeom>
          <a:solidFill>
            <a:srgbClr val="487DAE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 editAs="oneCell">
    <xdr:from>
      <xdr:col>0</xdr:col>
      <xdr:colOff>9525</xdr:colOff>
      <xdr:row>6</xdr:row>
      <xdr:rowOff>114300</xdr:rowOff>
    </xdr:from>
    <xdr:to>
      <xdr:col>1</xdr:col>
      <xdr:colOff>504825</xdr:colOff>
      <xdr:row>10</xdr:row>
      <xdr:rowOff>123825</xdr:rowOff>
    </xdr:to>
    <xdr:pic>
      <xdr:nvPicPr>
        <xdr:cNvPr id="7" name="Picture 6" descr="MSE_LOGO blue-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294863"/>
          <a:ext cx="777025" cy="8010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Ganchimeg\Desktop\Mnth2023.09.xlsx" TargetMode="External"/><Relationship Id="rId1" Type="http://schemas.openxmlformats.org/officeDocument/2006/relationships/externalLinkPath" Target="file:///C:\Users\Ganchimeg\Desktop\Mnth2023.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Summary"/>
      <sheetName val="Trading"/>
      <sheetName val="Bond_gov"/>
      <sheetName val="Bond_com"/>
      <sheetName val="XOC"/>
      <sheetName val="ABS"/>
      <sheetName val="TOP-20"/>
      <sheetName val="ActiveShares"/>
      <sheetName val="mar_cap"/>
      <sheetName val="PriceGainers&amp;Losers"/>
      <sheetName val="Trading Summary"/>
      <sheetName val="brok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6">
          <cell r="B6" t="str">
            <v>ALTN</v>
          </cell>
          <cell r="C6" t="str">
            <v>Алтан хоромсог</v>
          </cell>
          <cell r="D6">
            <v>28444</v>
          </cell>
          <cell r="E6">
            <v>5262140</v>
          </cell>
          <cell r="H6">
            <v>5262140</v>
          </cell>
          <cell r="M6">
            <v>0</v>
          </cell>
          <cell r="N6">
            <v>2396</v>
          </cell>
          <cell r="O6">
            <v>1125238</v>
          </cell>
          <cell r="P6">
            <v>8906</v>
          </cell>
          <cell r="Q6">
            <v>2124753.4500000002</v>
          </cell>
          <cell r="R6">
            <v>3249991.45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39746</v>
          </cell>
          <cell r="Y6">
            <v>8512131.4499999993</v>
          </cell>
        </row>
        <row r="7">
          <cell r="B7" t="str">
            <v>ARD</v>
          </cell>
          <cell r="C7" t="str">
            <v>Өлзийй энд Ко</v>
          </cell>
          <cell r="D7">
            <v>164968</v>
          </cell>
          <cell r="E7">
            <v>30519080</v>
          </cell>
          <cell r="H7">
            <v>30519080</v>
          </cell>
          <cell r="I7">
            <v>5153</v>
          </cell>
          <cell r="J7">
            <v>515300000</v>
          </cell>
          <cell r="M7">
            <v>515300000</v>
          </cell>
          <cell r="N7">
            <v>219233</v>
          </cell>
          <cell r="O7">
            <v>86423254.5</v>
          </cell>
          <cell r="P7">
            <v>319477</v>
          </cell>
          <cell r="Q7">
            <v>125771098.94</v>
          </cell>
          <cell r="R7">
            <v>212194353.44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708831</v>
          </cell>
          <cell r="Y7">
            <v>758013433.44000006</v>
          </cell>
        </row>
        <row r="8">
          <cell r="B8" t="str">
            <v>ARGB</v>
          </cell>
          <cell r="C8" t="str">
            <v>Аргай бест</v>
          </cell>
          <cell r="D8">
            <v>3339</v>
          </cell>
          <cell r="E8">
            <v>617715</v>
          </cell>
          <cell r="H8">
            <v>617715</v>
          </cell>
          <cell r="M8">
            <v>0</v>
          </cell>
          <cell r="N8">
            <v>16546</v>
          </cell>
          <cell r="O8">
            <v>83697594</v>
          </cell>
          <cell r="P8">
            <v>23019</v>
          </cell>
          <cell r="Q8">
            <v>12744746</v>
          </cell>
          <cell r="R8">
            <v>96442340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42904</v>
          </cell>
          <cell r="Y8">
            <v>97060055</v>
          </cell>
        </row>
        <row r="9">
          <cell r="B9" t="str">
            <v>BATS</v>
          </cell>
          <cell r="C9" t="str">
            <v>Батс</v>
          </cell>
          <cell r="D9">
            <v>99094</v>
          </cell>
          <cell r="E9">
            <v>18332390</v>
          </cell>
          <cell r="H9">
            <v>18332390</v>
          </cell>
          <cell r="M9">
            <v>0</v>
          </cell>
          <cell r="N9">
            <v>601637</v>
          </cell>
          <cell r="O9">
            <v>92924158.780000001</v>
          </cell>
          <cell r="P9">
            <v>511820</v>
          </cell>
          <cell r="Q9">
            <v>55282022</v>
          </cell>
          <cell r="R9">
            <v>148206180.78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1212551</v>
          </cell>
          <cell r="Y9">
            <v>166538570.78</v>
          </cell>
        </row>
        <row r="10">
          <cell r="B10" t="str">
            <v>BDSC</v>
          </cell>
          <cell r="C10" t="str">
            <v>Бидисек</v>
          </cell>
          <cell r="D10">
            <v>90813</v>
          </cell>
          <cell r="E10">
            <v>16800405</v>
          </cell>
          <cell r="H10">
            <v>16800405</v>
          </cell>
          <cell r="M10">
            <v>0</v>
          </cell>
          <cell r="N10">
            <v>4594535</v>
          </cell>
          <cell r="O10">
            <v>2289506331.4299998</v>
          </cell>
          <cell r="P10">
            <v>7771615</v>
          </cell>
          <cell r="Q10">
            <v>1836491432.4200001</v>
          </cell>
          <cell r="R10">
            <v>4125997763.8499999</v>
          </cell>
          <cell r="S10">
            <v>185</v>
          </cell>
          <cell r="T10">
            <v>16855000</v>
          </cell>
          <cell r="U10">
            <v>0</v>
          </cell>
          <cell r="V10">
            <v>0</v>
          </cell>
          <cell r="W10">
            <v>16855000</v>
          </cell>
          <cell r="X10">
            <v>12457148</v>
          </cell>
          <cell r="Y10">
            <v>4159653168.8499999</v>
          </cell>
        </row>
        <row r="11">
          <cell r="B11" t="str">
            <v>BKOC</v>
          </cell>
          <cell r="C11" t="str">
            <v>Бко капитал</v>
          </cell>
          <cell r="H11">
            <v>0</v>
          </cell>
          <cell r="M11">
            <v>0</v>
          </cell>
          <cell r="N11">
            <v>26020</v>
          </cell>
          <cell r="O11">
            <v>2100000</v>
          </cell>
          <cell r="P11">
            <v>0</v>
          </cell>
          <cell r="Q11">
            <v>0</v>
          </cell>
          <cell r="R11">
            <v>2100000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26020</v>
          </cell>
          <cell r="Y11">
            <v>2100000</v>
          </cell>
        </row>
        <row r="12">
          <cell r="B12" t="str">
            <v>BLAC</v>
          </cell>
          <cell r="C12" t="str">
            <v>Мазаалай капитал партнерс ҮЦК ХХК</v>
          </cell>
          <cell r="H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</row>
        <row r="13">
          <cell r="B13" t="str">
            <v>BLMB</v>
          </cell>
          <cell r="C13" t="str">
            <v>Блүмсбюри секюритиес</v>
          </cell>
          <cell r="H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</row>
        <row r="14">
          <cell r="B14" t="str">
            <v>BSK</v>
          </cell>
          <cell r="C14" t="str">
            <v xml:space="preserve">Блюскай секьюритиз </v>
          </cell>
          <cell r="H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</row>
        <row r="15">
          <cell r="B15" t="str">
            <v>BULG</v>
          </cell>
          <cell r="C15" t="str">
            <v>Булган брокер</v>
          </cell>
          <cell r="H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</row>
        <row r="16">
          <cell r="B16" t="str">
            <v>BUMB</v>
          </cell>
          <cell r="C16" t="str">
            <v>Бумбат Алтай</v>
          </cell>
          <cell r="D16">
            <v>10705</v>
          </cell>
          <cell r="E16">
            <v>1980425</v>
          </cell>
          <cell r="H16">
            <v>1980425</v>
          </cell>
          <cell r="M16">
            <v>0</v>
          </cell>
          <cell r="N16">
            <v>1315563</v>
          </cell>
          <cell r="O16">
            <v>216867589.91</v>
          </cell>
          <cell r="P16">
            <v>2057825</v>
          </cell>
          <cell r="Q16">
            <v>230116752.24000001</v>
          </cell>
          <cell r="R16">
            <v>446984342.14999998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3384093</v>
          </cell>
          <cell r="Y16">
            <v>448964767.14999998</v>
          </cell>
        </row>
        <row r="17">
          <cell r="B17" t="str">
            <v>BZIN</v>
          </cell>
          <cell r="C17" t="str">
            <v>Мирэ эссэт секьюритиес</v>
          </cell>
          <cell r="H17">
            <v>0</v>
          </cell>
          <cell r="M17">
            <v>0</v>
          </cell>
          <cell r="N17">
            <v>44095</v>
          </cell>
          <cell r="O17">
            <v>86557832.010000005</v>
          </cell>
          <cell r="P17">
            <v>966374</v>
          </cell>
          <cell r="Q17">
            <v>55399738.350000001</v>
          </cell>
          <cell r="R17">
            <v>141957570.36000001</v>
          </cell>
          <cell r="S17">
            <v>563</v>
          </cell>
          <cell r="T17">
            <v>55737000</v>
          </cell>
          <cell r="U17">
            <v>563</v>
          </cell>
          <cell r="V17">
            <v>55737000</v>
          </cell>
          <cell r="W17">
            <v>111474000</v>
          </cell>
          <cell r="X17">
            <v>1011595</v>
          </cell>
          <cell r="Y17">
            <v>253431570.36000001</v>
          </cell>
        </row>
        <row r="18">
          <cell r="B18" t="str">
            <v>CTRL</v>
          </cell>
          <cell r="C18" t="str">
            <v>Централ секюритийз</v>
          </cell>
          <cell r="H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</row>
        <row r="19">
          <cell r="B19" t="str">
            <v>DCF</v>
          </cell>
          <cell r="C19" t="str">
            <v xml:space="preserve">Ди Си Эф </v>
          </cell>
          <cell r="H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</row>
        <row r="20">
          <cell r="B20" t="str">
            <v>DELG</v>
          </cell>
          <cell r="C20" t="str">
            <v>Ди Эйч капитал</v>
          </cell>
          <cell r="H20">
            <v>0</v>
          </cell>
          <cell r="M20">
            <v>0</v>
          </cell>
          <cell r="N20">
            <v>1544</v>
          </cell>
          <cell r="O20">
            <v>2128444</v>
          </cell>
          <cell r="P20">
            <v>46096</v>
          </cell>
          <cell r="Q20">
            <v>7606846.75</v>
          </cell>
          <cell r="R20">
            <v>9735290.75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47640</v>
          </cell>
          <cell r="Y20">
            <v>9735290.75</v>
          </cell>
        </row>
        <row r="21">
          <cell r="B21" t="str">
            <v>DOMI</v>
          </cell>
          <cell r="C21" t="str">
            <v xml:space="preserve">Домикс сек  </v>
          </cell>
          <cell r="D21">
            <v>7145</v>
          </cell>
          <cell r="E21">
            <v>1321825</v>
          </cell>
          <cell r="H21">
            <v>1321825</v>
          </cell>
          <cell r="M21">
            <v>0</v>
          </cell>
          <cell r="N21">
            <v>285</v>
          </cell>
          <cell r="O21">
            <v>386502.5</v>
          </cell>
          <cell r="P21">
            <v>17956</v>
          </cell>
          <cell r="Q21">
            <v>1699466.3</v>
          </cell>
          <cell r="R21">
            <v>2085968.8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25386</v>
          </cell>
          <cell r="Y21">
            <v>3407793.8</v>
          </cell>
        </row>
        <row r="22">
          <cell r="B22" t="str">
            <v>DRBR</v>
          </cell>
          <cell r="C22" t="str">
            <v>Дархан брокер</v>
          </cell>
          <cell r="H22">
            <v>0</v>
          </cell>
          <cell r="M22">
            <v>0</v>
          </cell>
          <cell r="N22">
            <v>1222</v>
          </cell>
          <cell r="O22">
            <v>907359</v>
          </cell>
          <cell r="P22">
            <v>24163</v>
          </cell>
          <cell r="Q22">
            <v>3587027.05</v>
          </cell>
          <cell r="R22">
            <v>4494386.05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25385</v>
          </cell>
          <cell r="Y22">
            <v>4494386.05</v>
          </cell>
        </row>
        <row r="23">
          <cell r="B23" t="str">
            <v>ECM</v>
          </cell>
          <cell r="C23" t="str">
            <v>Еврази капитал холдинг</v>
          </cell>
          <cell r="H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</row>
        <row r="24">
          <cell r="B24" t="str">
            <v>GACB</v>
          </cell>
          <cell r="C24" t="str">
            <v>Гэрэлт Ассэймоор Капитал</v>
          </cell>
          <cell r="H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</row>
        <row r="25">
          <cell r="B25" t="str">
            <v>GATR</v>
          </cell>
          <cell r="C25" t="str">
            <v>Гацуурт трейд</v>
          </cell>
          <cell r="H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</row>
        <row r="26">
          <cell r="B26" t="str">
            <v>GAUL</v>
          </cell>
          <cell r="C26" t="str">
            <v>Гаүли</v>
          </cell>
          <cell r="D26">
            <v>2446</v>
          </cell>
          <cell r="E26">
            <v>452510</v>
          </cell>
          <cell r="H26">
            <v>452510</v>
          </cell>
          <cell r="M26">
            <v>0</v>
          </cell>
          <cell r="N26">
            <v>55621</v>
          </cell>
          <cell r="O26">
            <v>9626781.5999999996</v>
          </cell>
          <cell r="P26">
            <v>136278</v>
          </cell>
          <cell r="Q26">
            <v>36596122.939999998</v>
          </cell>
          <cell r="R26">
            <v>46222904.539999999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194345</v>
          </cell>
          <cell r="Y26">
            <v>46675414.539999999</v>
          </cell>
        </row>
        <row r="27">
          <cell r="B27" t="str">
            <v>GDEV</v>
          </cell>
          <cell r="C27" t="str">
            <v>Гранддевелопмент</v>
          </cell>
          <cell r="H27">
            <v>0</v>
          </cell>
          <cell r="M27">
            <v>0</v>
          </cell>
          <cell r="N27">
            <v>171</v>
          </cell>
          <cell r="O27">
            <v>1863900</v>
          </cell>
          <cell r="P27">
            <v>2581</v>
          </cell>
          <cell r="Q27">
            <v>1696163.69</v>
          </cell>
          <cell r="R27">
            <v>3560063.69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2752</v>
          </cell>
          <cell r="Y27">
            <v>3560063.69</v>
          </cell>
        </row>
        <row r="28">
          <cell r="B28" t="str">
            <v>GDSC</v>
          </cell>
          <cell r="C28" t="str">
            <v>Гүүд Сек</v>
          </cell>
          <cell r="D28">
            <v>295276</v>
          </cell>
          <cell r="E28">
            <v>54626060</v>
          </cell>
          <cell r="H28">
            <v>54626060</v>
          </cell>
          <cell r="I28">
            <v>20</v>
          </cell>
          <cell r="J28">
            <v>2000000</v>
          </cell>
          <cell r="M28">
            <v>2000000</v>
          </cell>
          <cell r="N28">
            <v>233424</v>
          </cell>
          <cell r="O28">
            <v>58151429.960000001</v>
          </cell>
          <cell r="P28">
            <v>487734</v>
          </cell>
          <cell r="Q28">
            <v>97712408.049999997</v>
          </cell>
          <cell r="R28">
            <v>155863838.00999999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1016454</v>
          </cell>
          <cell r="Y28">
            <v>212489898.00999999</v>
          </cell>
        </row>
        <row r="29">
          <cell r="B29" t="str">
            <v>GLMT</v>
          </cell>
          <cell r="C29" t="str">
            <v>Голомт капитал</v>
          </cell>
          <cell r="D29">
            <v>489768</v>
          </cell>
          <cell r="E29">
            <v>90607080</v>
          </cell>
          <cell r="H29">
            <v>90607080</v>
          </cell>
          <cell r="M29">
            <v>0</v>
          </cell>
          <cell r="N29">
            <v>2911197</v>
          </cell>
          <cell r="O29">
            <v>607290568.24000001</v>
          </cell>
          <cell r="P29">
            <v>7374765</v>
          </cell>
          <cell r="Q29">
            <v>1499761781.1300001</v>
          </cell>
          <cell r="R29">
            <v>2107052349.3700001</v>
          </cell>
          <cell r="S29">
            <v>14554</v>
          </cell>
          <cell r="T29">
            <v>1461945460</v>
          </cell>
          <cell r="U29">
            <v>15061</v>
          </cell>
          <cell r="V29">
            <v>1512580700</v>
          </cell>
          <cell r="W29">
            <v>2974526160</v>
          </cell>
          <cell r="X29">
            <v>10805345</v>
          </cell>
          <cell r="Y29">
            <v>5172185589.3699999</v>
          </cell>
        </row>
        <row r="30">
          <cell r="B30" t="str">
            <v>HUN</v>
          </cell>
          <cell r="C30" t="str">
            <v xml:space="preserve">Хүннү эмпайр </v>
          </cell>
          <cell r="H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</row>
        <row r="31">
          <cell r="B31" t="str">
            <v>INVC</v>
          </cell>
          <cell r="C31" t="str">
            <v>Инвес кор капитал</v>
          </cell>
          <cell r="D31">
            <v>6012186</v>
          </cell>
          <cell r="E31">
            <v>1112254410</v>
          </cell>
          <cell r="H31">
            <v>1112254410</v>
          </cell>
          <cell r="I31">
            <v>76</v>
          </cell>
          <cell r="J31">
            <v>7600000</v>
          </cell>
          <cell r="M31">
            <v>7600000</v>
          </cell>
          <cell r="N31">
            <v>1056657</v>
          </cell>
          <cell r="O31">
            <v>3267771181.8899999</v>
          </cell>
          <cell r="P31">
            <v>1647995</v>
          </cell>
          <cell r="Q31">
            <v>2882550324.6599998</v>
          </cell>
          <cell r="R31">
            <v>6150321506.5499992</v>
          </cell>
          <cell r="S31">
            <v>200</v>
          </cell>
          <cell r="T31">
            <v>20118000</v>
          </cell>
          <cell r="U31">
            <v>200</v>
          </cell>
          <cell r="V31">
            <v>20118000</v>
          </cell>
          <cell r="W31">
            <v>40236000</v>
          </cell>
          <cell r="X31">
            <v>8717314</v>
          </cell>
          <cell r="Y31">
            <v>7310411916.5499992</v>
          </cell>
        </row>
        <row r="32">
          <cell r="B32" t="str">
            <v>LFTI</v>
          </cell>
          <cell r="C32" t="str">
            <v>Лайфтайм инвестмент</v>
          </cell>
          <cell r="H32">
            <v>0</v>
          </cell>
          <cell r="M32">
            <v>0</v>
          </cell>
          <cell r="N32">
            <v>5000</v>
          </cell>
          <cell r="O32">
            <v>3750000</v>
          </cell>
          <cell r="P32">
            <v>0</v>
          </cell>
          <cell r="Q32">
            <v>0</v>
          </cell>
          <cell r="R32">
            <v>3750000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5000</v>
          </cell>
          <cell r="Y32">
            <v>3750000</v>
          </cell>
        </row>
        <row r="33">
          <cell r="B33" t="str">
            <v>MERG</v>
          </cell>
          <cell r="C33" t="str">
            <v>Мэргэн санаа</v>
          </cell>
          <cell r="H33">
            <v>0</v>
          </cell>
          <cell r="M33">
            <v>0</v>
          </cell>
          <cell r="N33">
            <v>40</v>
          </cell>
          <cell r="O33">
            <v>48200</v>
          </cell>
          <cell r="P33">
            <v>111</v>
          </cell>
          <cell r="Q33">
            <v>216400</v>
          </cell>
          <cell r="R33">
            <v>264600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151</v>
          </cell>
          <cell r="Y33">
            <v>264600</v>
          </cell>
        </row>
        <row r="34">
          <cell r="B34" t="str">
            <v>MIBG</v>
          </cell>
          <cell r="C34" t="str">
            <v>Мандал капитал маркетс</v>
          </cell>
          <cell r="D34">
            <v>48675605</v>
          </cell>
          <cell r="E34">
            <v>9004986925</v>
          </cell>
          <cell r="F34">
            <v>59378822</v>
          </cell>
          <cell r="G34">
            <v>10985082070</v>
          </cell>
          <cell r="H34">
            <v>19990068995</v>
          </cell>
          <cell r="I34">
            <v>37362</v>
          </cell>
          <cell r="J34">
            <v>3736200000</v>
          </cell>
          <cell r="M34">
            <v>3736200000</v>
          </cell>
          <cell r="N34">
            <v>8123277</v>
          </cell>
          <cell r="O34">
            <v>1242183655.4000001</v>
          </cell>
          <cell r="P34">
            <v>1049140</v>
          </cell>
          <cell r="Q34">
            <v>942133829.28999996</v>
          </cell>
          <cell r="R34">
            <v>2184317484.6900001</v>
          </cell>
          <cell r="S34">
            <v>16310</v>
          </cell>
          <cell r="T34">
            <v>1599501900</v>
          </cell>
          <cell r="U34">
            <v>15810</v>
          </cell>
          <cell r="V34">
            <v>1549541900</v>
          </cell>
          <cell r="W34">
            <v>3149043800</v>
          </cell>
          <cell r="X34">
            <v>117296326</v>
          </cell>
          <cell r="Y34">
            <v>29059630279.690002</v>
          </cell>
        </row>
        <row r="35">
          <cell r="B35" t="str">
            <v>MICC</v>
          </cell>
          <cell r="C35" t="str">
            <v>MICC</v>
          </cell>
          <cell r="H35">
            <v>0</v>
          </cell>
          <cell r="M35">
            <v>0</v>
          </cell>
          <cell r="N35">
            <v>3672</v>
          </cell>
          <cell r="O35">
            <v>5588985.7999999998</v>
          </cell>
          <cell r="P35">
            <v>37616</v>
          </cell>
          <cell r="Q35">
            <v>6764036</v>
          </cell>
          <cell r="R35">
            <v>12353021.800000001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41288</v>
          </cell>
          <cell r="Y35">
            <v>12353021.800000001</v>
          </cell>
        </row>
        <row r="36">
          <cell r="B36" t="str">
            <v>MNET</v>
          </cell>
          <cell r="C36" t="str">
            <v xml:space="preserve">Ард секьюритиз </v>
          </cell>
          <cell r="D36">
            <v>1659504</v>
          </cell>
          <cell r="E36">
            <v>307008240</v>
          </cell>
          <cell r="H36">
            <v>307008240</v>
          </cell>
          <cell r="M36">
            <v>0</v>
          </cell>
          <cell r="N36">
            <v>4039976</v>
          </cell>
          <cell r="O36">
            <v>1295045050.3099999</v>
          </cell>
          <cell r="P36">
            <v>2989409</v>
          </cell>
          <cell r="Q36">
            <v>1223911788.21</v>
          </cell>
          <cell r="R36">
            <v>2518956838.52</v>
          </cell>
          <cell r="S36">
            <v>31</v>
          </cell>
          <cell r="T36">
            <v>3019600</v>
          </cell>
          <cell r="U36">
            <v>1</v>
          </cell>
          <cell r="V36">
            <v>100000</v>
          </cell>
          <cell r="W36">
            <v>3119600</v>
          </cell>
          <cell r="X36">
            <v>8688921</v>
          </cell>
          <cell r="Y36">
            <v>2829084678.52</v>
          </cell>
        </row>
        <row r="37">
          <cell r="B37" t="str">
            <v>MONG</v>
          </cell>
          <cell r="C37" t="str">
            <v xml:space="preserve">Монгол секюритиес </v>
          </cell>
          <cell r="H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</row>
        <row r="38">
          <cell r="B38" t="str">
            <v>MSDQ</v>
          </cell>
          <cell r="C38" t="str">
            <v>Масдак</v>
          </cell>
          <cell r="H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</row>
        <row r="39">
          <cell r="B39" t="str">
            <v>MSEC</v>
          </cell>
          <cell r="C39" t="str">
            <v>Монсек</v>
          </cell>
          <cell r="D39">
            <v>6317</v>
          </cell>
          <cell r="E39">
            <v>1168645</v>
          </cell>
          <cell r="H39">
            <v>1168645</v>
          </cell>
          <cell r="M39">
            <v>0</v>
          </cell>
          <cell r="N39">
            <v>21013</v>
          </cell>
          <cell r="O39">
            <v>6166778.9299999997</v>
          </cell>
          <cell r="P39">
            <v>699</v>
          </cell>
          <cell r="Q39">
            <v>2072695.88</v>
          </cell>
          <cell r="R39">
            <v>8239474.8099999996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28029</v>
          </cell>
          <cell r="Y39">
            <v>9408119.8099999987</v>
          </cell>
        </row>
        <row r="40">
          <cell r="B40" t="str">
            <v>NOVL</v>
          </cell>
          <cell r="C40" t="str">
            <v>Новел инвестмент</v>
          </cell>
          <cell r="D40">
            <v>52772</v>
          </cell>
          <cell r="E40">
            <v>9762820</v>
          </cell>
          <cell r="H40">
            <v>9762820</v>
          </cell>
          <cell r="M40">
            <v>0</v>
          </cell>
          <cell r="N40">
            <v>69548</v>
          </cell>
          <cell r="O40">
            <v>25248002.969999999</v>
          </cell>
          <cell r="P40">
            <v>245860</v>
          </cell>
          <cell r="Q40">
            <v>36390173.090000004</v>
          </cell>
          <cell r="R40">
            <v>61638176.060000002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368180</v>
          </cell>
          <cell r="Y40">
            <v>71400996.060000002</v>
          </cell>
        </row>
        <row r="41">
          <cell r="B41" t="str">
            <v>NSEC</v>
          </cell>
          <cell r="C41" t="str">
            <v xml:space="preserve">Нэйшнл сэкюритис </v>
          </cell>
          <cell r="H41">
            <v>0</v>
          </cell>
          <cell r="M41">
            <v>0</v>
          </cell>
          <cell r="N41">
            <v>1218</v>
          </cell>
          <cell r="O41">
            <v>59663.05</v>
          </cell>
          <cell r="P41">
            <v>13972</v>
          </cell>
          <cell r="Q41">
            <v>4330155.04</v>
          </cell>
          <cell r="R41">
            <v>4389818.09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15190</v>
          </cell>
          <cell r="Y41">
            <v>4389818.09</v>
          </cell>
        </row>
        <row r="42">
          <cell r="B42" t="str">
            <v>RISM</v>
          </cell>
          <cell r="C42" t="str">
            <v>Райнос инвестмент</v>
          </cell>
          <cell r="D42">
            <v>801</v>
          </cell>
          <cell r="E42">
            <v>148185</v>
          </cell>
          <cell r="H42">
            <v>148185</v>
          </cell>
          <cell r="I42">
            <v>16273</v>
          </cell>
          <cell r="J42">
            <v>1627300000</v>
          </cell>
          <cell r="K42">
            <v>90000</v>
          </cell>
          <cell r="L42">
            <v>9000000000</v>
          </cell>
          <cell r="M42">
            <v>10627300000</v>
          </cell>
          <cell r="N42">
            <v>301434</v>
          </cell>
          <cell r="O42">
            <v>83947621.579999998</v>
          </cell>
          <cell r="P42">
            <v>89784</v>
          </cell>
          <cell r="Q42">
            <v>32496104.48</v>
          </cell>
          <cell r="R42">
            <v>116443726.06</v>
          </cell>
          <cell r="S42">
            <v>3068</v>
          </cell>
          <cell r="T42">
            <v>292560000</v>
          </cell>
          <cell r="U42">
            <v>2861</v>
          </cell>
          <cell r="V42">
            <v>271859600</v>
          </cell>
          <cell r="W42">
            <v>564419600</v>
          </cell>
          <cell r="X42">
            <v>504221</v>
          </cell>
          <cell r="Y42">
            <v>11308311511.059999</v>
          </cell>
        </row>
        <row r="43">
          <cell r="B43" t="str">
            <v>SANR</v>
          </cell>
          <cell r="C43" t="str">
            <v>Санар</v>
          </cell>
          <cell r="H43">
            <v>0</v>
          </cell>
          <cell r="M43">
            <v>0</v>
          </cell>
          <cell r="N43">
            <v>4224</v>
          </cell>
          <cell r="O43">
            <v>164736</v>
          </cell>
          <cell r="P43">
            <v>1000</v>
          </cell>
          <cell r="Q43">
            <v>1250000</v>
          </cell>
          <cell r="R43">
            <v>1414736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5224</v>
          </cell>
          <cell r="Y43">
            <v>1414736</v>
          </cell>
        </row>
        <row r="44">
          <cell r="B44" t="str">
            <v>SECP</v>
          </cell>
          <cell r="C44" t="str">
            <v>Сикап</v>
          </cell>
          <cell r="H44">
            <v>0</v>
          </cell>
          <cell r="M44">
            <v>0</v>
          </cell>
          <cell r="N44">
            <v>2105411</v>
          </cell>
          <cell r="O44">
            <v>41897672.789999999</v>
          </cell>
          <cell r="P44">
            <v>3428</v>
          </cell>
          <cell r="Q44">
            <v>946128</v>
          </cell>
          <cell r="R44">
            <v>42843800.789999999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2108839</v>
          </cell>
          <cell r="Y44">
            <v>42843800.789999999</v>
          </cell>
        </row>
        <row r="45">
          <cell r="B45" t="str">
            <v>SGC</v>
          </cell>
          <cell r="C45" t="str">
            <v>Эс Жи капитал</v>
          </cell>
          <cell r="H45">
            <v>0</v>
          </cell>
          <cell r="M45">
            <v>0</v>
          </cell>
          <cell r="N45">
            <v>2000</v>
          </cell>
          <cell r="O45">
            <v>20400</v>
          </cell>
          <cell r="P45">
            <v>794588</v>
          </cell>
          <cell r="Q45">
            <v>7582044.2599999998</v>
          </cell>
          <cell r="R45">
            <v>7602444.2599999998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796588</v>
          </cell>
          <cell r="Y45">
            <v>7602444.2599999998</v>
          </cell>
        </row>
        <row r="46">
          <cell r="B46" t="str">
            <v>SILS</v>
          </cell>
          <cell r="C46" t="str">
            <v>Силвэр лайт секюритиз</v>
          </cell>
          <cell r="H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</row>
        <row r="47">
          <cell r="B47" t="str">
            <v>STIN</v>
          </cell>
          <cell r="C47" t="str">
            <v>Стандарт Инвестмент</v>
          </cell>
          <cell r="D47">
            <v>96677</v>
          </cell>
          <cell r="E47">
            <v>17885245</v>
          </cell>
          <cell r="H47">
            <v>17885245</v>
          </cell>
          <cell r="M47">
            <v>0</v>
          </cell>
          <cell r="N47">
            <v>461903</v>
          </cell>
          <cell r="O47">
            <v>50764645.649999999</v>
          </cell>
          <cell r="P47">
            <v>506992</v>
          </cell>
          <cell r="Q47">
            <v>66085278.329999998</v>
          </cell>
          <cell r="R47">
            <v>116849923.97999999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1065572</v>
          </cell>
          <cell r="Y47">
            <v>134735168.97999999</v>
          </cell>
        </row>
        <row r="48">
          <cell r="B48" t="str">
            <v>STOK</v>
          </cell>
          <cell r="C48" t="str">
            <v>Стоклаб секьюритиз</v>
          </cell>
          <cell r="D48">
            <v>44975</v>
          </cell>
          <cell r="E48">
            <v>8320375</v>
          </cell>
          <cell r="H48">
            <v>8320375</v>
          </cell>
          <cell r="I48">
            <v>89</v>
          </cell>
          <cell r="J48">
            <v>8900000</v>
          </cell>
          <cell r="M48">
            <v>8900000</v>
          </cell>
          <cell r="N48">
            <v>455009</v>
          </cell>
          <cell r="O48">
            <v>60679651.460000001</v>
          </cell>
          <cell r="P48">
            <v>99558</v>
          </cell>
          <cell r="Q48">
            <v>25654221.27</v>
          </cell>
          <cell r="R48">
            <v>86333872.730000004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599631</v>
          </cell>
          <cell r="Y48">
            <v>103554247.73</v>
          </cell>
        </row>
        <row r="49">
          <cell r="B49" t="str">
            <v>TABO</v>
          </cell>
          <cell r="C49" t="str">
            <v>Таван богд</v>
          </cell>
          <cell r="H49">
            <v>0</v>
          </cell>
          <cell r="M49">
            <v>0</v>
          </cell>
          <cell r="N49">
            <v>0</v>
          </cell>
          <cell r="O49">
            <v>0</v>
          </cell>
          <cell r="P49">
            <v>5592</v>
          </cell>
          <cell r="Q49">
            <v>3726910</v>
          </cell>
          <cell r="R49">
            <v>3726910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5592</v>
          </cell>
          <cell r="Y49">
            <v>3726910</v>
          </cell>
        </row>
        <row r="50">
          <cell r="B50" t="str">
            <v>TCHB</v>
          </cell>
          <cell r="C50" t="str">
            <v>Тулгат чандманьбаян</v>
          </cell>
          <cell r="D50">
            <v>120</v>
          </cell>
          <cell r="E50">
            <v>22200</v>
          </cell>
          <cell r="H50">
            <v>22200</v>
          </cell>
          <cell r="M50">
            <v>0</v>
          </cell>
          <cell r="N50">
            <v>24688</v>
          </cell>
          <cell r="O50">
            <v>8403363.9700000007</v>
          </cell>
          <cell r="P50">
            <v>91</v>
          </cell>
          <cell r="Q50">
            <v>200200</v>
          </cell>
          <cell r="R50">
            <v>8603563.9700000007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24899</v>
          </cell>
          <cell r="Y50">
            <v>8625763.9700000007</v>
          </cell>
        </row>
        <row r="51">
          <cell r="B51" t="str">
            <v>TDB</v>
          </cell>
          <cell r="C51" t="str">
            <v>Ти ди би секьюритис</v>
          </cell>
          <cell r="D51">
            <v>201048</v>
          </cell>
          <cell r="E51">
            <v>37193880</v>
          </cell>
          <cell r="H51">
            <v>37193880</v>
          </cell>
          <cell r="I51">
            <v>8</v>
          </cell>
          <cell r="J51">
            <v>800000</v>
          </cell>
          <cell r="M51">
            <v>800000</v>
          </cell>
          <cell r="N51">
            <v>905468</v>
          </cell>
          <cell r="O51">
            <v>475957365.38</v>
          </cell>
          <cell r="P51">
            <v>800781</v>
          </cell>
          <cell r="Q51">
            <v>279201082.32999998</v>
          </cell>
          <cell r="R51">
            <v>755158447.71000004</v>
          </cell>
          <cell r="S51">
            <v>2107</v>
          </cell>
          <cell r="T51">
            <v>158200000</v>
          </cell>
          <cell r="U51">
            <v>2292</v>
          </cell>
          <cell r="V51">
            <v>175000000</v>
          </cell>
          <cell r="W51">
            <v>333200000</v>
          </cell>
          <cell r="X51">
            <v>1911704</v>
          </cell>
          <cell r="Y51">
            <v>1126352327.71</v>
          </cell>
        </row>
        <row r="52">
          <cell r="B52" t="str">
            <v>TNGR</v>
          </cell>
          <cell r="C52" t="str">
            <v>Тэнгэр капитал</v>
          </cell>
          <cell r="D52">
            <v>300254</v>
          </cell>
          <cell r="E52">
            <v>55546990</v>
          </cell>
          <cell r="H52">
            <v>55546990</v>
          </cell>
          <cell r="I52">
            <v>31019</v>
          </cell>
          <cell r="J52">
            <v>3101900000</v>
          </cell>
          <cell r="M52">
            <v>3101900000</v>
          </cell>
          <cell r="N52">
            <v>1809</v>
          </cell>
          <cell r="O52">
            <v>790016.38</v>
          </cell>
          <cell r="P52">
            <v>1000839</v>
          </cell>
          <cell r="Q52">
            <v>105961215</v>
          </cell>
          <cell r="R52">
            <v>106751231.38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1333921</v>
          </cell>
          <cell r="Y52">
            <v>3264198221.3800001</v>
          </cell>
        </row>
        <row r="53">
          <cell r="B53" t="str">
            <v>TTOL</v>
          </cell>
          <cell r="C53" t="str">
            <v>Апекс капитал</v>
          </cell>
          <cell r="D53">
            <v>952325</v>
          </cell>
          <cell r="E53">
            <v>176180125</v>
          </cell>
          <cell r="H53">
            <v>176180125</v>
          </cell>
          <cell r="M53">
            <v>0</v>
          </cell>
          <cell r="N53">
            <v>1282177</v>
          </cell>
          <cell r="O53">
            <v>321821709.31999999</v>
          </cell>
          <cell r="P53">
            <v>1140829</v>
          </cell>
          <cell r="Q53">
            <v>439185870.14999998</v>
          </cell>
          <cell r="R53">
            <v>761007579.47000003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3375331</v>
          </cell>
          <cell r="Y53">
            <v>937187704.47000003</v>
          </cell>
        </row>
        <row r="54">
          <cell r="B54" t="str">
            <v>UNDR</v>
          </cell>
          <cell r="C54" t="str">
            <v>Өндөрхаан инвест</v>
          </cell>
          <cell r="H54">
            <v>0</v>
          </cell>
          <cell r="M54">
            <v>0</v>
          </cell>
          <cell r="N54">
            <v>122</v>
          </cell>
          <cell r="O54">
            <v>1342000</v>
          </cell>
          <cell r="P54">
            <v>299</v>
          </cell>
          <cell r="Q54">
            <v>882387</v>
          </cell>
          <cell r="R54">
            <v>2224387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421</v>
          </cell>
          <cell r="Y54">
            <v>2224387</v>
          </cell>
        </row>
        <row r="55">
          <cell r="B55" t="str">
            <v>ZGB</v>
          </cell>
          <cell r="C55" t="str">
            <v>Таван богд капитал</v>
          </cell>
          <cell r="D55">
            <v>142803</v>
          </cell>
          <cell r="E55">
            <v>26418555</v>
          </cell>
          <cell r="H55">
            <v>26418555</v>
          </cell>
          <cell r="M55">
            <v>0</v>
          </cell>
          <cell r="N55">
            <v>13442170</v>
          </cell>
          <cell r="O55">
            <v>1302126081.7</v>
          </cell>
          <cell r="P55">
            <v>12151742</v>
          </cell>
          <cell r="Q55">
            <v>1705191734.75</v>
          </cell>
          <cell r="R55">
            <v>3007317816.4499998</v>
          </cell>
          <cell r="S55">
            <v>39270</v>
          </cell>
          <cell r="T55">
            <v>3925409890</v>
          </cell>
          <cell r="U55">
            <v>39500</v>
          </cell>
          <cell r="V55">
            <v>3948409650</v>
          </cell>
          <cell r="W55">
            <v>7873819540</v>
          </cell>
          <cell r="X55">
            <v>25815485</v>
          </cell>
          <cell r="Y55">
            <v>10907555911.450001</v>
          </cell>
        </row>
        <row r="56">
          <cell r="B56" t="str">
            <v>ZRGD</v>
          </cell>
          <cell r="C56" t="str">
            <v>Зэргэд</v>
          </cell>
          <cell r="D56">
            <v>41437</v>
          </cell>
          <cell r="E56">
            <v>7665845</v>
          </cell>
          <cell r="H56">
            <v>7665845</v>
          </cell>
          <cell r="M56">
            <v>0</v>
          </cell>
          <cell r="N56">
            <v>9898</v>
          </cell>
          <cell r="O56">
            <v>2810039.5</v>
          </cell>
          <cell r="P56">
            <v>11269</v>
          </cell>
          <cell r="Q56">
            <v>2820868.96</v>
          </cell>
          <cell r="R56">
            <v>5630908.46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62604</v>
          </cell>
          <cell r="Y56">
            <v>13296753.460000001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Q125"/>
  <sheetViews>
    <sheetView tabSelected="1" zoomScale="71" zoomScaleNormal="71" zoomScaleSheetLayoutView="70" zoomScalePageLayoutView="70" workbookViewId="0">
      <selection activeCell="Q51" sqref="Q51"/>
    </sheetView>
  </sheetViews>
  <sheetFormatPr defaultRowHeight="15.75" x14ac:dyDescent="0.25"/>
  <cols>
    <col min="1" max="1" width="4.28515625" style="1" customWidth="1"/>
    <col min="2" max="2" width="9.85546875" style="1" customWidth="1"/>
    <col min="3" max="3" width="55.42578125" style="1" bestFit="1" customWidth="1"/>
    <col min="4" max="4" width="11" style="1" customWidth="1"/>
    <col min="5" max="6" width="15.5703125" style="1" customWidth="1"/>
    <col min="7" max="8" width="27" style="1" customWidth="1"/>
    <col min="9" max="9" width="22.85546875" style="2" customWidth="1"/>
    <col min="10" max="10" width="10" style="3" customWidth="1"/>
    <col min="11" max="11" width="26" style="3" customWidth="1"/>
    <col min="12" max="12" width="22.28515625" style="1" customWidth="1"/>
    <col min="13" max="13" width="24.85546875" style="1" customWidth="1"/>
    <col min="14" max="14" width="15.85546875" style="1" customWidth="1"/>
    <col min="15" max="15" width="22.28515625" style="4" bestFit="1" customWidth="1"/>
    <col min="16" max="16" width="9.140625" style="1"/>
    <col min="17" max="17" width="21.42578125" style="1" bestFit="1" customWidth="1"/>
    <col min="18" max="255" width="9.140625" style="1"/>
    <col min="256" max="256" width="4.28515625" style="1" customWidth="1"/>
    <col min="257" max="257" width="9.85546875" style="1" customWidth="1"/>
    <col min="258" max="258" width="55.42578125" style="1" bestFit="1" customWidth="1"/>
    <col min="259" max="259" width="12.85546875" style="1" customWidth="1"/>
    <col min="260" max="260" width="14.85546875" style="1" customWidth="1"/>
    <col min="261" max="261" width="14.28515625" style="1" customWidth="1"/>
    <col min="262" max="262" width="20.7109375" style="1" customWidth="1"/>
    <col min="263" max="263" width="21" style="1" customWidth="1"/>
    <col min="264" max="265" width="21.28515625" style="1" customWidth="1"/>
    <col min="266" max="267" width="22.42578125" style="1" bestFit="1" customWidth="1"/>
    <col min="268" max="268" width="22.28515625" style="1" bestFit="1" customWidth="1"/>
    <col min="269" max="269" width="16.7109375" style="1" customWidth="1"/>
    <col min="270" max="270" width="21.42578125" style="1" bestFit="1" customWidth="1"/>
    <col min="271" max="271" width="22.28515625" style="1" bestFit="1" customWidth="1"/>
    <col min="272" max="511" width="9.140625" style="1"/>
    <col min="512" max="512" width="4.28515625" style="1" customWidth="1"/>
    <col min="513" max="513" width="9.85546875" style="1" customWidth="1"/>
    <col min="514" max="514" width="55.42578125" style="1" bestFit="1" customWidth="1"/>
    <col min="515" max="515" width="12.85546875" style="1" customWidth="1"/>
    <col min="516" max="516" width="14.85546875" style="1" customWidth="1"/>
    <col min="517" max="517" width="14.28515625" style="1" customWidth="1"/>
    <col min="518" max="518" width="20.7109375" style="1" customWidth="1"/>
    <col min="519" max="519" width="21" style="1" customWidth="1"/>
    <col min="520" max="521" width="21.28515625" style="1" customWidth="1"/>
    <col min="522" max="523" width="22.42578125" style="1" bestFit="1" customWidth="1"/>
    <col min="524" max="524" width="22.28515625" style="1" bestFit="1" customWidth="1"/>
    <col min="525" max="525" width="16.7109375" style="1" customWidth="1"/>
    <col min="526" max="526" width="21.42578125" style="1" bestFit="1" customWidth="1"/>
    <col min="527" max="527" width="22.28515625" style="1" bestFit="1" customWidth="1"/>
    <col min="528" max="767" width="9.140625" style="1"/>
    <col min="768" max="768" width="4.28515625" style="1" customWidth="1"/>
    <col min="769" max="769" width="9.85546875" style="1" customWidth="1"/>
    <col min="770" max="770" width="55.42578125" style="1" bestFit="1" customWidth="1"/>
    <col min="771" max="771" width="12.85546875" style="1" customWidth="1"/>
    <col min="772" max="772" width="14.85546875" style="1" customWidth="1"/>
    <col min="773" max="773" width="14.28515625" style="1" customWidth="1"/>
    <col min="774" max="774" width="20.7109375" style="1" customWidth="1"/>
    <col min="775" max="775" width="21" style="1" customWidth="1"/>
    <col min="776" max="777" width="21.28515625" style="1" customWidth="1"/>
    <col min="778" max="779" width="22.42578125" style="1" bestFit="1" customWidth="1"/>
    <col min="780" max="780" width="22.28515625" style="1" bestFit="1" customWidth="1"/>
    <col min="781" max="781" width="16.7109375" style="1" customWidth="1"/>
    <col min="782" max="782" width="21.42578125" style="1" bestFit="1" customWidth="1"/>
    <col min="783" max="783" width="22.28515625" style="1" bestFit="1" customWidth="1"/>
    <col min="784" max="1023" width="9.140625" style="1"/>
    <col min="1024" max="1024" width="4.28515625" style="1" customWidth="1"/>
    <col min="1025" max="1025" width="9.85546875" style="1" customWidth="1"/>
    <col min="1026" max="1026" width="55.42578125" style="1" bestFit="1" customWidth="1"/>
    <col min="1027" max="1027" width="12.85546875" style="1" customWidth="1"/>
    <col min="1028" max="1028" width="14.85546875" style="1" customWidth="1"/>
    <col min="1029" max="1029" width="14.28515625" style="1" customWidth="1"/>
    <col min="1030" max="1030" width="20.7109375" style="1" customWidth="1"/>
    <col min="1031" max="1031" width="21" style="1" customWidth="1"/>
    <col min="1032" max="1033" width="21.28515625" style="1" customWidth="1"/>
    <col min="1034" max="1035" width="22.42578125" style="1" bestFit="1" customWidth="1"/>
    <col min="1036" max="1036" width="22.28515625" style="1" bestFit="1" customWidth="1"/>
    <col min="1037" max="1037" width="16.7109375" style="1" customWidth="1"/>
    <col min="1038" max="1038" width="21.42578125" style="1" bestFit="1" customWidth="1"/>
    <col min="1039" max="1039" width="22.28515625" style="1" bestFit="1" customWidth="1"/>
    <col min="1040" max="1279" width="9.140625" style="1"/>
    <col min="1280" max="1280" width="4.28515625" style="1" customWidth="1"/>
    <col min="1281" max="1281" width="9.85546875" style="1" customWidth="1"/>
    <col min="1282" max="1282" width="55.42578125" style="1" bestFit="1" customWidth="1"/>
    <col min="1283" max="1283" width="12.85546875" style="1" customWidth="1"/>
    <col min="1284" max="1284" width="14.85546875" style="1" customWidth="1"/>
    <col min="1285" max="1285" width="14.28515625" style="1" customWidth="1"/>
    <col min="1286" max="1286" width="20.7109375" style="1" customWidth="1"/>
    <col min="1287" max="1287" width="21" style="1" customWidth="1"/>
    <col min="1288" max="1289" width="21.28515625" style="1" customWidth="1"/>
    <col min="1290" max="1291" width="22.42578125" style="1" bestFit="1" customWidth="1"/>
    <col min="1292" max="1292" width="22.28515625" style="1" bestFit="1" customWidth="1"/>
    <col min="1293" max="1293" width="16.7109375" style="1" customWidth="1"/>
    <col min="1294" max="1294" width="21.42578125" style="1" bestFit="1" customWidth="1"/>
    <col min="1295" max="1295" width="22.28515625" style="1" bestFit="1" customWidth="1"/>
    <col min="1296" max="1535" width="9.140625" style="1"/>
    <col min="1536" max="1536" width="4.28515625" style="1" customWidth="1"/>
    <col min="1537" max="1537" width="9.85546875" style="1" customWidth="1"/>
    <col min="1538" max="1538" width="55.42578125" style="1" bestFit="1" customWidth="1"/>
    <col min="1539" max="1539" width="12.85546875" style="1" customWidth="1"/>
    <col min="1540" max="1540" width="14.85546875" style="1" customWidth="1"/>
    <col min="1541" max="1541" width="14.28515625" style="1" customWidth="1"/>
    <col min="1542" max="1542" width="20.7109375" style="1" customWidth="1"/>
    <col min="1543" max="1543" width="21" style="1" customWidth="1"/>
    <col min="1544" max="1545" width="21.28515625" style="1" customWidth="1"/>
    <col min="1546" max="1547" width="22.42578125" style="1" bestFit="1" customWidth="1"/>
    <col min="1548" max="1548" width="22.28515625" style="1" bestFit="1" customWidth="1"/>
    <col min="1549" max="1549" width="16.7109375" style="1" customWidth="1"/>
    <col min="1550" max="1550" width="21.42578125" style="1" bestFit="1" customWidth="1"/>
    <col min="1551" max="1551" width="22.28515625" style="1" bestFit="1" customWidth="1"/>
    <col min="1552" max="1791" width="9.140625" style="1"/>
    <col min="1792" max="1792" width="4.28515625" style="1" customWidth="1"/>
    <col min="1793" max="1793" width="9.85546875" style="1" customWidth="1"/>
    <col min="1794" max="1794" width="55.42578125" style="1" bestFit="1" customWidth="1"/>
    <col min="1795" max="1795" width="12.85546875" style="1" customWidth="1"/>
    <col min="1796" max="1796" width="14.85546875" style="1" customWidth="1"/>
    <col min="1797" max="1797" width="14.28515625" style="1" customWidth="1"/>
    <col min="1798" max="1798" width="20.7109375" style="1" customWidth="1"/>
    <col min="1799" max="1799" width="21" style="1" customWidth="1"/>
    <col min="1800" max="1801" width="21.28515625" style="1" customWidth="1"/>
    <col min="1802" max="1803" width="22.42578125" style="1" bestFit="1" customWidth="1"/>
    <col min="1804" max="1804" width="22.28515625" style="1" bestFit="1" customWidth="1"/>
    <col min="1805" max="1805" width="16.7109375" style="1" customWidth="1"/>
    <col min="1806" max="1806" width="21.42578125" style="1" bestFit="1" customWidth="1"/>
    <col min="1807" max="1807" width="22.28515625" style="1" bestFit="1" customWidth="1"/>
    <col min="1808" max="2047" width="9.140625" style="1"/>
    <col min="2048" max="2048" width="4.28515625" style="1" customWidth="1"/>
    <col min="2049" max="2049" width="9.85546875" style="1" customWidth="1"/>
    <col min="2050" max="2050" width="55.42578125" style="1" bestFit="1" customWidth="1"/>
    <col min="2051" max="2051" width="12.85546875" style="1" customWidth="1"/>
    <col min="2052" max="2052" width="14.85546875" style="1" customWidth="1"/>
    <col min="2053" max="2053" width="14.28515625" style="1" customWidth="1"/>
    <col min="2054" max="2054" width="20.7109375" style="1" customWidth="1"/>
    <col min="2055" max="2055" width="21" style="1" customWidth="1"/>
    <col min="2056" max="2057" width="21.28515625" style="1" customWidth="1"/>
    <col min="2058" max="2059" width="22.42578125" style="1" bestFit="1" customWidth="1"/>
    <col min="2060" max="2060" width="22.28515625" style="1" bestFit="1" customWidth="1"/>
    <col min="2061" max="2061" width="16.7109375" style="1" customWidth="1"/>
    <col min="2062" max="2062" width="21.42578125" style="1" bestFit="1" customWidth="1"/>
    <col min="2063" max="2063" width="22.28515625" style="1" bestFit="1" customWidth="1"/>
    <col min="2064" max="2303" width="9.140625" style="1"/>
    <col min="2304" max="2304" width="4.28515625" style="1" customWidth="1"/>
    <col min="2305" max="2305" width="9.85546875" style="1" customWidth="1"/>
    <col min="2306" max="2306" width="55.42578125" style="1" bestFit="1" customWidth="1"/>
    <col min="2307" max="2307" width="12.85546875" style="1" customWidth="1"/>
    <col min="2308" max="2308" width="14.85546875" style="1" customWidth="1"/>
    <col min="2309" max="2309" width="14.28515625" style="1" customWidth="1"/>
    <col min="2310" max="2310" width="20.7109375" style="1" customWidth="1"/>
    <col min="2311" max="2311" width="21" style="1" customWidth="1"/>
    <col min="2312" max="2313" width="21.28515625" style="1" customWidth="1"/>
    <col min="2314" max="2315" width="22.42578125" style="1" bestFit="1" customWidth="1"/>
    <col min="2316" max="2316" width="22.28515625" style="1" bestFit="1" customWidth="1"/>
    <col min="2317" max="2317" width="16.7109375" style="1" customWidth="1"/>
    <col min="2318" max="2318" width="21.42578125" style="1" bestFit="1" customWidth="1"/>
    <col min="2319" max="2319" width="22.28515625" style="1" bestFit="1" customWidth="1"/>
    <col min="2320" max="2559" width="9.140625" style="1"/>
    <col min="2560" max="2560" width="4.28515625" style="1" customWidth="1"/>
    <col min="2561" max="2561" width="9.85546875" style="1" customWidth="1"/>
    <col min="2562" max="2562" width="55.42578125" style="1" bestFit="1" customWidth="1"/>
    <col min="2563" max="2563" width="12.85546875" style="1" customWidth="1"/>
    <col min="2564" max="2564" width="14.85546875" style="1" customWidth="1"/>
    <col min="2565" max="2565" width="14.28515625" style="1" customWidth="1"/>
    <col min="2566" max="2566" width="20.7109375" style="1" customWidth="1"/>
    <col min="2567" max="2567" width="21" style="1" customWidth="1"/>
    <col min="2568" max="2569" width="21.28515625" style="1" customWidth="1"/>
    <col min="2570" max="2571" width="22.42578125" style="1" bestFit="1" customWidth="1"/>
    <col min="2572" max="2572" width="22.28515625" style="1" bestFit="1" customWidth="1"/>
    <col min="2573" max="2573" width="16.7109375" style="1" customWidth="1"/>
    <col min="2574" max="2574" width="21.42578125" style="1" bestFit="1" customWidth="1"/>
    <col min="2575" max="2575" width="22.28515625" style="1" bestFit="1" customWidth="1"/>
    <col min="2576" max="2815" width="9.140625" style="1"/>
    <col min="2816" max="2816" width="4.28515625" style="1" customWidth="1"/>
    <col min="2817" max="2817" width="9.85546875" style="1" customWidth="1"/>
    <col min="2818" max="2818" width="55.42578125" style="1" bestFit="1" customWidth="1"/>
    <col min="2819" max="2819" width="12.85546875" style="1" customWidth="1"/>
    <col min="2820" max="2820" width="14.85546875" style="1" customWidth="1"/>
    <col min="2821" max="2821" width="14.28515625" style="1" customWidth="1"/>
    <col min="2822" max="2822" width="20.7109375" style="1" customWidth="1"/>
    <col min="2823" max="2823" width="21" style="1" customWidth="1"/>
    <col min="2824" max="2825" width="21.28515625" style="1" customWidth="1"/>
    <col min="2826" max="2827" width="22.42578125" style="1" bestFit="1" customWidth="1"/>
    <col min="2828" max="2828" width="22.28515625" style="1" bestFit="1" customWidth="1"/>
    <col min="2829" max="2829" width="16.7109375" style="1" customWidth="1"/>
    <col min="2830" max="2830" width="21.42578125" style="1" bestFit="1" customWidth="1"/>
    <col min="2831" max="2831" width="22.28515625" style="1" bestFit="1" customWidth="1"/>
    <col min="2832" max="3071" width="9.140625" style="1"/>
    <col min="3072" max="3072" width="4.28515625" style="1" customWidth="1"/>
    <col min="3073" max="3073" width="9.85546875" style="1" customWidth="1"/>
    <col min="3074" max="3074" width="55.42578125" style="1" bestFit="1" customWidth="1"/>
    <col min="3075" max="3075" width="12.85546875" style="1" customWidth="1"/>
    <col min="3076" max="3076" width="14.85546875" style="1" customWidth="1"/>
    <col min="3077" max="3077" width="14.28515625" style="1" customWidth="1"/>
    <col min="3078" max="3078" width="20.7109375" style="1" customWidth="1"/>
    <col min="3079" max="3079" width="21" style="1" customWidth="1"/>
    <col min="3080" max="3081" width="21.28515625" style="1" customWidth="1"/>
    <col min="3082" max="3083" width="22.42578125" style="1" bestFit="1" customWidth="1"/>
    <col min="3084" max="3084" width="22.28515625" style="1" bestFit="1" customWidth="1"/>
    <col min="3085" max="3085" width="16.7109375" style="1" customWidth="1"/>
    <col min="3086" max="3086" width="21.42578125" style="1" bestFit="1" customWidth="1"/>
    <col min="3087" max="3087" width="22.28515625" style="1" bestFit="1" customWidth="1"/>
    <col min="3088" max="3327" width="9.140625" style="1"/>
    <col min="3328" max="3328" width="4.28515625" style="1" customWidth="1"/>
    <col min="3329" max="3329" width="9.85546875" style="1" customWidth="1"/>
    <col min="3330" max="3330" width="55.42578125" style="1" bestFit="1" customWidth="1"/>
    <col min="3331" max="3331" width="12.85546875" style="1" customWidth="1"/>
    <col min="3332" max="3332" width="14.85546875" style="1" customWidth="1"/>
    <col min="3333" max="3333" width="14.28515625" style="1" customWidth="1"/>
    <col min="3334" max="3334" width="20.7109375" style="1" customWidth="1"/>
    <col min="3335" max="3335" width="21" style="1" customWidth="1"/>
    <col min="3336" max="3337" width="21.28515625" style="1" customWidth="1"/>
    <col min="3338" max="3339" width="22.42578125" style="1" bestFit="1" customWidth="1"/>
    <col min="3340" max="3340" width="22.28515625" style="1" bestFit="1" customWidth="1"/>
    <col min="3341" max="3341" width="16.7109375" style="1" customWidth="1"/>
    <col min="3342" max="3342" width="21.42578125" style="1" bestFit="1" customWidth="1"/>
    <col min="3343" max="3343" width="22.28515625" style="1" bestFit="1" customWidth="1"/>
    <col min="3344" max="3583" width="9.140625" style="1"/>
    <col min="3584" max="3584" width="4.28515625" style="1" customWidth="1"/>
    <col min="3585" max="3585" width="9.85546875" style="1" customWidth="1"/>
    <col min="3586" max="3586" width="55.42578125" style="1" bestFit="1" customWidth="1"/>
    <col min="3587" max="3587" width="12.85546875" style="1" customWidth="1"/>
    <col min="3588" max="3588" width="14.85546875" style="1" customWidth="1"/>
    <col min="3589" max="3589" width="14.28515625" style="1" customWidth="1"/>
    <col min="3590" max="3590" width="20.7109375" style="1" customWidth="1"/>
    <col min="3591" max="3591" width="21" style="1" customWidth="1"/>
    <col min="3592" max="3593" width="21.28515625" style="1" customWidth="1"/>
    <col min="3594" max="3595" width="22.42578125" style="1" bestFit="1" customWidth="1"/>
    <col min="3596" max="3596" width="22.28515625" style="1" bestFit="1" customWidth="1"/>
    <col min="3597" max="3597" width="16.7109375" style="1" customWidth="1"/>
    <col min="3598" max="3598" width="21.42578125" style="1" bestFit="1" customWidth="1"/>
    <col min="3599" max="3599" width="22.28515625" style="1" bestFit="1" customWidth="1"/>
    <col min="3600" max="3839" width="9.140625" style="1"/>
    <col min="3840" max="3840" width="4.28515625" style="1" customWidth="1"/>
    <col min="3841" max="3841" width="9.85546875" style="1" customWidth="1"/>
    <col min="3842" max="3842" width="55.42578125" style="1" bestFit="1" customWidth="1"/>
    <col min="3843" max="3843" width="12.85546875" style="1" customWidth="1"/>
    <col min="3844" max="3844" width="14.85546875" style="1" customWidth="1"/>
    <col min="3845" max="3845" width="14.28515625" style="1" customWidth="1"/>
    <col min="3846" max="3846" width="20.7109375" style="1" customWidth="1"/>
    <col min="3847" max="3847" width="21" style="1" customWidth="1"/>
    <col min="3848" max="3849" width="21.28515625" style="1" customWidth="1"/>
    <col min="3850" max="3851" width="22.42578125" style="1" bestFit="1" customWidth="1"/>
    <col min="3852" max="3852" width="22.28515625" style="1" bestFit="1" customWidth="1"/>
    <col min="3853" max="3853" width="16.7109375" style="1" customWidth="1"/>
    <col min="3854" max="3854" width="21.42578125" style="1" bestFit="1" customWidth="1"/>
    <col min="3855" max="3855" width="22.28515625" style="1" bestFit="1" customWidth="1"/>
    <col min="3856" max="4095" width="9.140625" style="1"/>
    <col min="4096" max="4096" width="4.28515625" style="1" customWidth="1"/>
    <col min="4097" max="4097" width="9.85546875" style="1" customWidth="1"/>
    <col min="4098" max="4098" width="55.42578125" style="1" bestFit="1" customWidth="1"/>
    <col min="4099" max="4099" width="12.85546875" style="1" customWidth="1"/>
    <col min="4100" max="4100" width="14.85546875" style="1" customWidth="1"/>
    <col min="4101" max="4101" width="14.28515625" style="1" customWidth="1"/>
    <col min="4102" max="4102" width="20.7109375" style="1" customWidth="1"/>
    <col min="4103" max="4103" width="21" style="1" customWidth="1"/>
    <col min="4104" max="4105" width="21.28515625" style="1" customWidth="1"/>
    <col min="4106" max="4107" width="22.42578125" style="1" bestFit="1" customWidth="1"/>
    <col min="4108" max="4108" width="22.28515625" style="1" bestFit="1" customWidth="1"/>
    <col min="4109" max="4109" width="16.7109375" style="1" customWidth="1"/>
    <col min="4110" max="4110" width="21.42578125" style="1" bestFit="1" customWidth="1"/>
    <col min="4111" max="4111" width="22.28515625" style="1" bestFit="1" customWidth="1"/>
    <col min="4112" max="4351" width="9.140625" style="1"/>
    <col min="4352" max="4352" width="4.28515625" style="1" customWidth="1"/>
    <col min="4353" max="4353" width="9.85546875" style="1" customWidth="1"/>
    <col min="4354" max="4354" width="55.42578125" style="1" bestFit="1" customWidth="1"/>
    <col min="4355" max="4355" width="12.85546875" style="1" customWidth="1"/>
    <col min="4356" max="4356" width="14.85546875" style="1" customWidth="1"/>
    <col min="4357" max="4357" width="14.28515625" style="1" customWidth="1"/>
    <col min="4358" max="4358" width="20.7109375" style="1" customWidth="1"/>
    <col min="4359" max="4359" width="21" style="1" customWidth="1"/>
    <col min="4360" max="4361" width="21.28515625" style="1" customWidth="1"/>
    <col min="4362" max="4363" width="22.42578125" style="1" bestFit="1" customWidth="1"/>
    <col min="4364" max="4364" width="22.28515625" style="1" bestFit="1" customWidth="1"/>
    <col min="4365" max="4365" width="16.7109375" style="1" customWidth="1"/>
    <col min="4366" max="4366" width="21.42578125" style="1" bestFit="1" customWidth="1"/>
    <col min="4367" max="4367" width="22.28515625" style="1" bestFit="1" customWidth="1"/>
    <col min="4368" max="4607" width="9.140625" style="1"/>
    <col min="4608" max="4608" width="4.28515625" style="1" customWidth="1"/>
    <col min="4609" max="4609" width="9.85546875" style="1" customWidth="1"/>
    <col min="4610" max="4610" width="55.42578125" style="1" bestFit="1" customWidth="1"/>
    <col min="4611" max="4611" width="12.85546875" style="1" customWidth="1"/>
    <col min="4612" max="4612" width="14.85546875" style="1" customWidth="1"/>
    <col min="4613" max="4613" width="14.28515625" style="1" customWidth="1"/>
    <col min="4614" max="4614" width="20.7109375" style="1" customWidth="1"/>
    <col min="4615" max="4615" width="21" style="1" customWidth="1"/>
    <col min="4616" max="4617" width="21.28515625" style="1" customWidth="1"/>
    <col min="4618" max="4619" width="22.42578125" style="1" bestFit="1" customWidth="1"/>
    <col min="4620" max="4620" width="22.28515625" style="1" bestFit="1" customWidth="1"/>
    <col min="4621" max="4621" width="16.7109375" style="1" customWidth="1"/>
    <col min="4622" max="4622" width="21.42578125" style="1" bestFit="1" customWidth="1"/>
    <col min="4623" max="4623" width="22.28515625" style="1" bestFit="1" customWidth="1"/>
    <col min="4624" max="4863" width="9.140625" style="1"/>
    <col min="4864" max="4864" width="4.28515625" style="1" customWidth="1"/>
    <col min="4865" max="4865" width="9.85546875" style="1" customWidth="1"/>
    <col min="4866" max="4866" width="55.42578125" style="1" bestFit="1" customWidth="1"/>
    <col min="4867" max="4867" width="12.85546875" style="1" customWidth="1"/>
    <col min="4868" max="4868" width="14.85546875" style="1" customWidth="1"/>
    <col min="4869" max="4869" width="14.28515625" style="1" customWidth="1"/>
    <col min="4870" max="4870" width="20.7109375" style="1" customWidth="1"/>
    <col min="4871" max="4871" width="21" style="1" customWidth="1"/>
    <col min="4872" max="4873" width="21.28515625" style="1" customWidth="1"/>
    <col min="4874" max="4875" width="22.42578125" style="1" bestFit="1" customWidth="1"/>
    <col min="4876" max="4876" width="22.28515625" style="1" bestFit="1" customWidth="1"/>
    <col min="4877" max="4877" width="16.7109375" style="1" customWidth="1"/>
    <col min="4878" max="4878" width="21.42578125" style="1" bestFit="1" customWidth="1"/>
    <col min="4879" max="4879" width="22.28515625" style="1" bestFit="1" customWidth="1"/>
    <col min="4880" max="5119" width="9.140625" style="1"/>
    <col min="5120" max="5120" width="4.28515625" style="1" customWidth="1"/>
    <col min="5121" max="5121" width="9.85546875" style="1" customWidth="1"/>
    <col min="5122" max="5122" width="55.42578125" style="1" bestFit="1" customWidth="1"/>
    <col min="5123" max="5123" width="12.85546875" style="1" customWidth="1"/>
    <col min="5124" max="5124" width="14.85546875" style="1" customWidth="1"/>
    <col min="5125" max="5125" width="14.28515625" style="1" customWidth="1"/>
    <col min="5126" max="5126" width="20.7109375" style="1" customWidth="1"/>
    <col min="5127" max="5127" width="21" style="1" customWidth="1"/>
    <col min="5128" max="5129" width="21.28515625" style="1" customWidth="1"/>
    <col min="5130" max="5131" width="22.42578125" style="1" bestFit="1" customWidth="1"/>
    <col min="5132" max="5132" width="22.28515625" style="1" bestFit="1" customWidth="1"/>
    <col min="5133" max="5133" width="16.7109375" style="1" customWidth="1"/>
    <col min="5134" max="5134" width="21.42578125" style="1" bestFit="1" customWidth="1"/>
    <col min="5135" max="5135" width="22.28515625" style="1" bestFit="1" customWidth="1"/>
    <col min="5136" max="5375" width="9.140625" style="1"/>
    <col min="5376" max="5376" width="4.28515625" style="1" customWidth="1"/>
    <col min="5377" max="5377" width="9.85546875" style="1" customWidth="1"/>
    <col min="5378" max="5378" width="55.42578125" style="1" bestFit="1" customWidth="1"/>
    <col min="5379" max="5379" width="12.85546875" style="1" customWidth="1"/>
    <col min="5380" max="5380" width="14.85546875" style="1" customWidth="1"/>
    <col min="5381" max="5381" width="14.28515625" style="1" customWidth="1"/>
    <col min="5382" max="5382" width="20.7109375" style="1" customWidth="1"/>
    <col min="5383" max="5383" width="21" style="1" customWidth="1"/>
    <col min="5384" max="5385" width="21.28515625" style="1" customWidth="1"/>
    <col min="5386" max="5387" width="22.42578125" style="1" bestFit="1" customWidth="1"/>
    <col min="5388" max="5388" width="22.28515625" style="1" bestFit="1" customWidth="1"/>
    <col min="5389" max="5389" width="16.7109375" style="1" customWidth="1"/>
    <col min="5390" max="5390" width="21.42578125" style="1" bestFit="1" customWidth="1"/>
    <col min="5391" max="5391" width="22.28515625" style="1" bestFit="1" customWidth="1"/>
    <col min="5392" max="5631" width="9.140625" style="1"/>
    <col min="5632" max="5632" width="4.28515625" style="1" customWidth="1"/>
    <col min="5633" max="5633" width="9.85546875" style="1" customWidth="1"/>
    <col min="5634" max="5634" width="55.42578125" style="1" bestFit="1" customWidth="1"/>
    <col min="5635" max="5635" width="12.85546875" style="1" customWidth="1"/>
    <col min="5636" max="5636" width="14.85546875" style="1" customWidth="1"/>
    <col min="5637" max="5637" width="14.28515625" style="1" customWidth="1"/>
    <col min="5638" max="5638" width="20.7109375" style="1" customWidth="1"/>
    <col min="5639" max="5639" width="21" style="1" customWidth="1"/>
    <col min="5640" max="5641" width="21.28515625" style="1" customWidth="1"/>
    <col min="5642" max="5643" width="22.42578125" style="1" bestFit="1" customWidth="1"/>
    <col min="5644" max="5644" width="22.28515625" style="1" bestFit="1" customWidth="1"/>
    <col min="5645" max="5645" width="16.7109375" style="1" customWidth="1"/>
    <col min="5646" max="5646" width="21.42578125" style="1" bestFit="1" customWidth="1"/>
    <col min="5647" max="5647" width="22.28515625" style="1" bestFit="1" customWidth="1"/>
    <col min="5648" max="5887" width="9.140625" style="1"/>
    <col min="5888" max="5888" width="4.28515625" style="1" customWidth="1"/>
    <col min="5889" max="5889" width="9.85546875" style="1" customWidth="1"/>
    <col min="5890" max="5890" width="55.42578125" style="1" bestFit="1" customWidth="1"/>
    <col min="5891" max="5891" width="12.85546875" style="1" customWidth="1"/>
    <col min="5892" max="5892" width="14.85546875" style="1" customWidth="1"/>
    <col min="5893" max="5893" width="14.28515625" style="1" customWidth="1"/>
    <col min="5894" max="5894" width="20.7109375" style="1" customWidth="1"/>
    <col min="5895" max="5895" width="21" style="1" customWidth="1"/>
    <col min="5896" max="5897" width="21.28515625" style="1" customWidth="1"/>
    <col min="5898" max="5899" width="22.42578125" style="1" bestFit="1" customWidth="1"/>
    <col min="5900" max="5900" width="22.28515625" style="1" bestFit="1" customWidth="1"/>
    <col min="5901" max="5901" width="16.7109375" style="1" customWidth="1"/>
    <col min="5902" max="5902" width="21.42578125" style="1" bestFit="1" customWidth="1"/>
    <col min="5903" max="5903" width="22.28515625" style="1" bestFit="1" customWidth="1"/>
    <col min="5904" max="6143" width="9.140625" style="1"/>
    <col min="6144" max="6144" width="4.28515625" style="1" customWidth="1"/>
    <col min="6145" max="6145" width="9.85546875" style="1" customWidth="1"/>
    <col min="6146" max="6146" width="55.42578125" style="1" bestFit="1" customWidth="1"/>
    <col min="6147" max="6147" width="12.85546875" style="1" customWidth="1"/>
    <col min="6148" max="6148" width="14.85546875" style="1" customWidth="1"/>
    <col min="6149" max="6149" width="14.28515625" style="1" customWidth="1"/>
    <col min="6150" max="6150" width="20.7109375" style="1" customWidth="1"/>
    <col min="6151" max="6151" width="21" style="1" customWidth="1"/>
    <col min="6152" max="6153" width="21.28515625" style="1" customWidth="1"/>
    <col min="6154" max="6155" width="22.42578125" style="1" bestFit="1" customWidth="1"/>
    <col min="6156" max="6156" width="22.28515625" style="1" bestFit="1" customWidth="1"/>
    <col min="6157" max="6157" width="16.7109375" style="1" customWidth="1"/>
    <col min="6158" max="6158" width="21.42578125" style="1" bestFit="1" customWidth="1"/>
    <col min="6159" max="6159" width="22.28515625" style="1" bestFit="1" customWidth="1"/>
    <col min="6160" max="6399" width="9.140625" style="1"/>
    <col min="6400" max="6400" width="4.28515625" style="1" customWidth="1"/>
    <col min="6401" max="6401" width="9.85546875" style="1" customWidth="1"/>
    <col min="6402" max="6402" width="55.42578125" style="1" bestFit="1" customWidth="1"/>
    <col min="6403" max="6403" width="12.85546875" style="1" customWidth="1"/>
    <col min="6404" max="6404" width="14.85546875" style="1" customWidth="1"/>
    <col min="6405" max="6405" width="14.28515625" style="1" customWidth="1"/>
    <col min="6406" max="6406" width="20.7109375" style="1" customWidth="1"/>
    <col min="6407" max="6407" width="21" style="1" customWidth="1"/>
    <col min="6408" max="6409" width="21.28515625" style="1" customWidth="1"/>
    <col min="6410" max="6411" width="22.42578125" style="1" bestFit="1" customWidth="1"/>
    <col min="6412" max="6412" width="22.28515625" style="1" bestFit="1" customWidth="1"/>
    <col min="6413" max="6413" width="16.7109375" style="1" customWidth="1"/>
    <col min="6414" max="6414" width="21.42578125" style="1" bestFit="1" customWidth="1"/>
    <col min="6415" max="6415" width="22.28515625" style="1" bestFit="1" customWidth="1"/>
    <col min="6416" max="6655" width="9.140625" style="1"/>
    <col min="6656" max="6656" width="4.28515625" style="1" customWidth="1"/>
    <col min="6657" max="6657" width="9.85546875" style="1" customWidth="1"/>
    <col min="6658" max="6658" width="55.42578125" style="1" bestFit="1" customWidth="1"/>
    <col min="6659" max="6659" width="12.85546875" style="1" customWidth="1"/>
    <col min="6660" max="6660" width="14.85546875" style="1" customWidth="1"/>
    <col min="6661" max="6661" width="14.28515625" style="1" customWidth="1"/>
    <col min="6662" max="6662" width="20.7109375" style="1" customWidth="1"/>
    <col min="6663" max="6663" width="21" style="1" customWidth="1"/>
    <col min="6664" max="6665" width="21.28515625" style="1" customWidth="1"/>
    <col min="6666" max="6667" width="22.42578125" style="1" bestFit="1" customWidth="1"/>
    <col min="6668" max="6668" width="22.28515625" style="1" bestFit="1" customWidth="1"/>
    <col min="6669" max="6669" width="16.7109375" style="1" customWidth="1"/>
    <col min="6670" max="6670" width="21.42578125" style="1" bestFit="1" customWidth="1"/>
    <col min="6671" max="6671" width="22.28515625" style="1" bestFit="1" customWidth="1"/>
    <col min="6672" max="6911" width="9.140625" style="1"/>
    <col min="6912" max="6912" width="4.28515625" style="1" customWidth="1"/>
    <col min="6913" max="6913" width="9.85546875" style="1" customWidth="1"/>
    <col min="6914" max="6914" width="55.42578125" style="1" bestFit="1" customWidth="1"/>
    <col min="6915" max="6915" width="12.85546875" style="1" customWidth="1"/>
    <col min="6916" max="6916" width="14.85546875" style="1" customWidth="1"/>
    <col min="6917" max="6917" width="14.28515625" style="1" customWidth="1"/>
    <col min="6918" max="6918" width="20.7109375" style="1" customWidth="1"/>
    <col min="6919" max="6919" width="21" style="1" customWidth="1"/>
    <col min="6920" max="6921" width="21.28515625" style="1" customWidth="1"/>
    <col min="6922" max="6923" width="22.42578125" style="1" bestFit="1" customWidth="1"/>
    <col min="6924" max="6924" width="22.28515625" style="1" bestFit="1" customWidth="1"/>
    <col min="6925" max="6925" width="16.7109375" style="1" customWidth="1"/>
    <col min="6926" max="6926" width="21.42578125" style="1" bestFit="1" customWidth="1"/>
    <col min="6927" max="6927" width="22.28515625" style="1" bestFit="1" customWidth="1"/>
    <col min="6928" max="7167" width="9.140625" style="1"/>
    <col min="7168" max="7168" width="4.28515625" style="1" customWidth="1"/>
    <col min="7169" max="7169" width="9.85546875" style="1" customWidth="1"/>
    <col min="7170" max="7170" width="55.42578125" style="1" bestFit="1" customWidth="1"/>
    <col min="7171" max="7171" width="12.85546875" style="1" customWidth="1"/>
    <col min="7172" max="7172" width="14.85546875" style="1" customWidth="1"/>
    <col min="7173" max="7173" width="14.28515625" style="1" customWidth="1"/>
    <col min="7174" max="7174" width="20.7109375" style="1" customWidth="1"/>
    <col min="7175" max="7175" width="21" style="1" customWidth="1"/>
    <col min="7176" max="7177" width="21.28515625" style="1" customWidth="1"/>
    <col min="7178" max="7179" width="22.42578125" style="1" bestFit="1" customWidth="1"/>
    <col min="7180" max="7180" width="22.28515625" style="1" bestFit="1" customWidth="1"/>
    <col min="7181" max="7181" width="16.7109375" style="1" customWidth="1"/>
    <col min="7182" max="7182" width="21.42578125" style="1" bestFit="1" customWidth="1"/>
    <col min="7183" max="7183" width="22.28515625" style="1" bestFit="1" customWidth="1"/>
    <col min="7184" max="7423" width="9.140625" style="1"/>
    <col min="7424" max="7424" width="4.28515625" style="1" customWidth="1"/>
    <col min="7425" max="7425" width="9.85546875" style="1" customWidth="1"/>
    <col min="7426" max="7426" width="55.42578125" style="1" bestFit="1" customWidth="1"/>
    <col min="7427" max="7427" width="12.85546875" style="1" customWidth="1"/>
    <col min="7428" max="7428" width="14.85546875" style="1" customWidth="1"/>
    <col min="7429" max="7429" width="14.28515625" style="1" customWidth="1"/>
    <col min="7430" max="7430" width="20.7109375" style="1" customWidth="1"/>
    <col min="7431" max="7431" width="21" style="1" customWidth="1"/>
    <col min="7432" max="7433" width="21.28515625" style="1" customWidth="1"/>
    <col min="7434" max="7435" width="22.42578125" style="1" bestFit="1" customWidth="1"/>
    <col min="7436" max="7436" width="22.28515625" style="1" bestFit="1" customWidth="1"/>
    <col min="7437" max="7437" width="16.7109375" style="1" customWidth="1"/>
    <col min="7438" max="7438" width="21.42578125" style="1" bestFit="1" customWidth="1"/>
    <col min="7439" max="7439" width="22.28515625" style="1" bestFit="1" customWidth="1"/>
    <col min="7440" max="7679" width="9.140625" style="1"/>
    <col min="7680" max="7680" width="4.28515625" style="1" customWidth="1"/>
    <col min="7681" max="7681" width="9.85546875" style="1" customWidth="1"/>
    <col min="7682" max="7682" width="55.42578125" style="1" bestFit="1" customWidth="1"/>
    <col min="7683" max="7683" width="12.85546875" style="1" customWidth="1"/>
    <col min="7684" max="7684" width="14.85546875" style="1" customWidth="1"/>
    <col min="7685" max="7685" width="14.28515625" style="1" customWidth="1"/>
    <col min="7686" max="7686" width="20.7109375" style="1" customWidth="1"/>
    <col min="7687" max="7687" width="21" style="1" customWidth="1"/>
    <col min="7688" max="7689" width="21.28515625" style="1" customWidth="1"/>
    <col min="7690" max="7691" width="22.42578125" style="1" bestFit="1" customWidth="1"/>
    <col min="7692" max="7692" width="22.28515625" style="1" bestFit="1" customWidth="1"/>
    <col min="7693" max="7693" width="16.7109375" style="1" customWidth="1"/>
    <col min="7694" max="7694" width="21.42578125" style="1" bestFit="1" customWidth="1"/>
    <col min="7695" max="7695" width="22.28515625" style="1" bestFit="1" customWidth="1"/>
    <col min="7696" max="7935" width="9.140625" style="1"/>
    <col min="7936" max="7936" width="4.28515625" style="1" customWidth="1"/>
    <col min="7937" max="7937" width="9.85546875" style="1" customWidth="1"/>
    <col min="7938" max="7938" width="55.42578125" style="1" bestFit="1" customWidth="1"/>
    <col min="7939" max="7939" width="12.85546875" style="1" customWidth="1"/>
    <col min="7940" max="7940" width="14.85546875" style="1" customWidth="1"/>
    <col min="7941" max="7941" width="14.28515625" style="1" customWidth="1"/>
    <col min="7942" max="7942" width="20.7109375" style="1" customWidth="1"/>
    <col min="7943" max="7943" width="21" style="1" customWidth="1"/>
    <col min="7944" max="7945" width="21.28515625" style="1" customWidth="1"/>
    <col min="7946" max="7947" width="22.42578125" style="1" bestFit="1" customWidth="1"/>
    <col min="7948" max="7948" width="22.28515625" style="1" bestFit="1" customWidth="1"/>
    <col min="7949" max="7949" width="16.7109375" style="1" customWidth="1"/>
    <col min="7950" max="7950" width="21.42578125" style="1" bestFit="1" customWidth="1"/>
    <col min="7951" max="7951" width="22.28515625" style="1" bestFit="1" customWidth="1"/>
    <col min="7952" max="8191" width="9.140625" style="1"/>
    <col min="8192" max="8192" width="4.28515625" style="1" customWidth="1"/>
    <col min="8193" max="8193" width="9.85546875" style="1" customWidth="1"/>
    <col min="8194" max="8194" width="55.42578125" style="1" bestFit="1" customWidth="1"/>
    <col min="8195" max="8195" width="12.85546875" style="1" customWidth="1"/>
    <col min="8196" max="8196" width="14.85546875" style="1" customWidth="1"/>
    <col min="8197" max="8197" width="14.28515625" style="1" customWidth="1"/>
    <col min="8198" max="8198" width="20.7109375" style="1" customWidth="1"/>
    <col min="8199" max="8199" width="21" style="1" customWidth="1"/>
    <col min="8200" max="8201" width="21.28515625" style="1" customWidth="1"/>
    <col min="8202" max="8203" width="22.42578125" style="1" bestFit="1" customWidth="1"/>
    <col min="8204" max="8204" width="22.28515625" style="1" bestFit="1" customWidth="1"/>
    <col min="8205" max="8205" width="16.7109375" style="1" customWidth="1"/>
    <col min="8206" max="8206" width="21.42578125" style="1" bestFit="1" customWidth="1"/>
    <col min="8207" max="8207" width="22.28515625" style="1" bestFit="1" customWidth="1"/>
    <col min="8208" max="8447" width="9.140625" style="1"/>
    <col min="8448" max="8448" width="4.28515625" style="1" customWidth="1"/>
    <col min="8449" max="8449" width="9.85546875" style="1" customWidth="1"/>
    <col min="8450" max="8450" width="55.42578125" style="1" bestFit="1" customWidth="1"/>
    <col min="8451" max="8451" width="12.85546875" style="1" customWidth="1"/>
    <col min="8452" max="8452" width="14.85546875" style="1" customWidth="1"/>
    <col min="8453" max="8453" width="14.28515625" style="1" customWidth="1"/>
    <col min="8454" max="8454" width="20.7109375" style="1" customWidth="1"/>
    <col min="8455" max="8455" width="21" style="1" customWidth="1"/>
    <col min="8456" max="8457" width="21.28515625" style="1" customWidth="1"/>
    <col min="8458" max="8459" width="22.42578125" style="1" bestFit="1" customWidth="1"/>
    <col min="8460" max="8460" width="22.28515625" style="1" bestFit="1" customWidth="1"/>
    <col min="8461" max="8461" width="16.7109375" style="1" customWidth="1"/>
    <col min="8462" max="8462" width="21.42578125" style="1" bestFit="1" customWidth="1"/>
    <col min="8463" max="8463" width="22.28515625" style="1" bestFit="1" customWidth="1"/>
    <col min="8464" max="8703" width="9.140625" style="1"/>
    <col min="8704" max="8704" width="4.28515625" style="1" customWidth="1"/>
    <col min="8705" max="8705" width="9.85546875" style="1" customWidth="1"/>
    <col min="8706" max="8706" width="55.42578125" style="1" bestFit="1" customWidth="1"/>
    <col min="8707" max="8707" width="12.85546875" style="1" customWidth="1"/>
    <col min="8708" max="8708" width="14.85546875" style="1" customWidth="1"/>
    <col min="8709" max="8709" width="14.28515625" style="1" customWidth="1"/>
    <col min="8710" max="8710" width="20.7109375" style="1" customWidth="1"/>
    <col min="8711" max="8711" width="21" style="1" customWidth="1"/>
    <col min="8712" max="8713" width="21.28515625" style="1" customWidth="1"/>
    <col min="8714" max="8715" width="22.42578125" style="1" bestFit="1" customWidth="1"/>
    <col min="8716" max="8716" width="22.28515625" style="1" bestFit="1" customWidth="1"/>
    <col min="8717" max="8717" width="16.7109375" style="1" customWidth="1"/>
    <col min="8718" max="8718" width="21.42578125" style="1" bestFit="1" customWidth="1"/>
    <col min="8719" max="8719" width="22.28515625" style="1" bestFit="1" customWidth="1"/>
    <col min="8720" max="8959" width="9.140625" style="1"/>
    <col min="8960" max="8960" width="4.28515625" style="1" customWidth="1"/>
    <col min="8961" max="8961" width="9.85546875" style="1" customWidth="1"/>
    <col min="8962" max="8962" width="55.42578125" style="1" bestFit="1" customWidth="1"/>
    <col min="8963" max="8963" width="12.85546875" style="1" customWidth="1"/>
    <col min="8964" max="8964" width="14.85546875" style="1" customWidth="1"/>
    <col min="8965" max="8965" width="14.28515625" style="1" customWidth="1"/>
    <col min="8966" max="8966" width="20.7109375" style="1" customWidth="1"/>
    <col min="8967" max="8967" width="21" style="1" customWidth="1"/>
    <col min="8968" max="8969" width="21.28515625" style="1" customWidth="1"/>
    <col min="8970" max="8971" width="22.42578125" style="1" bestFit="1" customWidth="1"/>
    <col min="8972" max="8972" width="22.28515625" style="1" bestFit="1" customWidth="1"/>
    <col min="8973" max="8973" width="16.7109375" style="1" customWidth="1"/>
    <col min="8974" max="8974" width="21.42578125" style="1" bestFit="1" customWidth="1"/>
    <col min="8975" max="8975" width="22.28515625" style="1" bestFit="1" customWidth="1"/>
    <col min="8976" max="9215" width="9.140625" style="1"/>
    <col min="9216" max="9216" width="4.28515625" style="1" customWidth="1"/>
    <col min="9217" max="9217" width="9.85546875" style="1" customWidth="1"/>
    <col min="9218" max="9218" width="55.42578125" style="1" bestFit="1" customWidth="1"/>
    <col min="9219" max="9219" width="12.85546875" style="1" customWidth="1"/>
    <col min="9220" max="9220" width="14.85546875" style="1" customWidth="1"/>
    <col min="9221" max="9221" width="14.28515625" style="1" customWidth="1"/>
    <col min="9222" max="9222" width="20.7109375" style="1" customWidth="1"/>
    <col min="9223" max="9223" width="21" style="1" customWidth="1"/>
    <col min="9224" max="9225" width="21.28515625" style="1" customWidth="1"/>
    <col min="9226" max="9227" width="22.42578125" style="1" bestFit="1" customWidth="1"/>
    <col min="9228" max="9228" width="22.28515625" style="1" bestFit="1" customWidth="1"/>
    <col min="9229" max="9229" width="16.7109375" style="1" customWidth="1"/>
    <col min="9230" max="9230" width="21.42578125" style="1" bestFit="1" customWidth="1"/>
    <col min="9231" max="9231" width="22.28515625" style="1" bestFit="1" customWidth="1"/>
    <col min="9232" max="9471" width="9.140625" style="1"/>
    <col min="9472" max="9472" width="4.28515625" style="1" customWidth="1"/>
    <col min="9473" max="9473" width="9.85546875" style="1" customWidth="1"/>
    <col min="9474" max="9474" width="55.42578125" style="1" bestFit="1" customWidth="1"/>
    <col min="9475" max="9475" width="12.85546875" style="1" customWidth="1"/>
    <col min="9476" max="9476" width="14.85546875" style="1" customWidth="1"/>
    <col min="9477" max="9477" width="14.28515625" style="1" customWidth="1"/>
    <col min="9478" max="9478" width="20.7109375" style="1" customWidth="1"/>
    <col min="9479" max="9479" width="21" style="1" customWidth="1"/>
    <col min="9480" max="9481" width="21.28515625" style="1" customWidth="1"/>
    <col min="9482" max="9483" width="22.42578125" style="1" bestFit="1" customWidth="1"/>
    <col min="9484" max="9484" width="22.28515625" style="1" bestFit="1" customWidth="1"/>
    <col min="9485" max="9485" width="16.7109375" style="1" customWidth="1"/>
    <col min="9486" max="9486" width="21.42578125" style="1" bestFit="1" customWidth="1"/>
    <col min="9487" max="9487" width="22.28515625" style="1" bestFit="1" customWidth="1"/>
    <col min="9488" max="9727" width="9.140625" style="1"/>
    <col min="9728" max="9728" width="4.28515625" style="1" customWidth="1"/>
    <col min="9729" max="9729" width="9.85546875" style="1" customWidth="1"/>
    <col min="9730" max="9730" width="55.42578125" style="1" bestFit="1" customWidth="1"/>
    <col min="9731" max="9731" width="12.85546875" style="1" customWidth="1"/>
    <col min="9732" max="9732" width="14.85546875" style="1" customWidth="1"/>
    <col min="9733" max="9733" width="14.28515625" style="1" customWidth="1"/>
    <col min="9734" max="9734" width="20.7109375" style="1" customWidth="1"/>
    <col min="9735" max="9735" width="21" style="1" customWidth="1"/>
    <col min="9736" max="9737" width="21.28515625" style="1" customWidth="1"/>
    <col min="9738" max="9739" width="22.42578125" style="1" bestFit="1" customWidth="1"/>
    <col min="9740" max="9740" width="22.28515625" style="1" bestFit="1" customWidth="1"/>
    <col min="9741" max="9741" width="16.7109375" style="1" customWidth="1"/>
    <col min="9742" max="9742" width="21.42578125" style="1" bestFit="1" customWidth="1"/>
    <col min="9743" max="9743" width="22.28515625" style="1" bestFit="1" customWidth="1"/>
    <col min="9744" max="9983" width="9.140625" style="1"/>
    <col min="9984" max="9984" width="4.28515625" style="1" customWidth="1"/>
    <col min="9985" max="9985" width="9.85546875" style="1" customWidth="1"/>
    <col min="9986" max="9986" width="55.42578125" style="1" bestFit="1" customWidth="1"/>
    <col min="9987" max="9987" width="12.85546875" style="1" customWidth="1"/>
    <col min="9988" max="9988" width="14.85546875" style="1" customWidth="1"/>
    <col min="9989" max="9989" width="14.28515625" style="1" customWidth="1"/>
    <col min="9990" max="9990" width="20.7109375" style="1" customWidth="1"/>
    <col min="9991" max="9991" width="21" style="1" customWidth="1"/>
    <col min="9992" max="9993" width="21.28515625" style="1" customWidth="1"/>
    <col min="9994" max="9995" width="22.42578125" style="1" bestFit="1" customWidth="1"/>
    <col min="9996" max="9996" width="22.28515625" style="1" bestFit="1" customWidth="1"/>
    <col min="9997" max="9997" width="16.7109375" style="1" customWidth="1"/>
    <col min="9998" max="9998" width="21.42578125" style="1" bestFit="1" customWidth="1"/>
    <col min="9999" max="9999" width="22.28515625" style="1" bestFit="1" customWidth="1"/>
    <col min="10000" max="10239" width="9.140625" style="1"/>
    <col min="10240" max="10240" width="4.28515625" style="1" customWidth="1"/>
    <col min="10241" max="10241" width="9.85546875" style="1" customWidth="1"/>
    <col min="10242" max="10242" width="55.42578125" style="1" bestFit="1" customWidth="1"/>
    <col min="10243" max="10243" width="12.85546875" style="1" customWidth="1"/>
    <col min="10244" max="10244" width="14.85546875" style="1" customWidth="1"/>
    <col min="10245" max="10245" width="14.28515625" style="1" customWidth="1"/>
    <col min="10246" max="10246" width="20.7109375" style="1" customWidth="1"/>
    <col min="10247" max="10247" width="21" style="1" customWidth="1"/>
    <col min="10248" max="10249" width="21.28515625" style="1" customWidth="1"/>
    <col min="10250" max="10251" width="22.42578125" style="1" bestFit="1" customWidth="1"/>
    <col min="10252" max="10252" width="22.28515625" style="1" bestFit="1" customWidth="1"/>
    <col min="10253" max="10253" width="16.7109375" style="1" customWidth="1"/>
    <col min="10254" max="10254" width="21.42578125" style="1" bestFit="1" customWidth="1"/>
    <col min="10255" max="10255" width="22.28515625" style="1" bestFit="1" customWidth="1"/>
    <col min="10256" max="10495" width="9.140625" style="1"/>
    <col min="10496" max="10496" width="4.28515625" style="1" customWidth="1"/>
    <col min="10497" max="10497" width="9.85546875" style="1" customWidth="1"/>
    <col min="10498" max="10498" width="55.42578125" style="1" bestFit="1" customWidth="1"/>
    <col min="10499" max="10499" width="12.85546875" style="1" customWidth="1"/>
    <col min="10500" max="10500" width="14.85546875" style="1" customWidth="1"/>
    <col min="10501" max="10501" width="14.28515625" style="1" customWidth="1"/>
    <col min="10502" max="10502" width="20.7109375" style="1" customWidth="1"/>
    <col min="10503" max="10503" width="21" style="1" customWidth="1"/>
    <col min="10504" max="10505" width="21.28515625" style="1" customWidth="1"/>
    <col min="10506" max="10507" width="22.42578125" style="1" bestFit="1" customWidth="1"/>
    <col min="10508" max="10508" width="22.28515625" style="1" bestFit="1" customWidth="1"/>
    <col min="10509" max="10509" width="16.7109375" style="1" customWidth="1"/>
    <col min="10510" max="10510" width="21.42578125" style="1" bestFit="1" customWidth="1"/>
    <col min="10511" max="10511" width="22.28515625" style="1" bestFit="1" customWidth="1"/>
    <col min="10512" max="10751" width="9.140625" style="1"/>
    <col min="10752" max="10752" width="4.28515625" style="1" customWidth="1"/>
    <col min="10753" max="10753" width="9.85546875" style="1" customWidth="1"/>
    <col min="10754" max="10754" width="55.42578125" style="1" bestFit="1" customWidth="1"/>
    <col min="10755" max="10755" width="12.85546875" style="1" customWidth="1"/>
    <col min="10756" max="10756" width="14.85546875" style="1" customWidth="1"/>
    <col min="10757" max="10757" width="14.28515625" style="1" customWidth="1"/>
    <col min="10758" max="10758" width="20.7109375" style="1" customWidth="1"/>
    <col min="10759" max="10759" width="21" style="1" customWidth="1"/>
    <col min="10760" max="10761" width="21.28515625" style="1" customWidth="1"/>
    <col min="10762" max="10763" width="22.42578125" style="1" bestFit="1" customWidth="1"/>
    <col min="10764" max="10764" width="22.28515625" style="1" bestFit="1" customWidth="1"/>
    <col min="10765" max="10765" width="16.7109375" style="1" customWidth="1"/>
    <col min="10766" max="10766" width="21.42578125" style="1" bestFit="1" customWidth="1"/>
    <col min="10767" max="10767" width="22.28515625" style="1" bestFit="1" customWidth="1"/>
    <col min="10768" max="11007" width="9.140625" style="1"/>
    <col min="11008" max="11008" width="4.28515625" style="1" customWidth="1"/>
    <col min="11009" max="11009" width="9.85546875" style="1" customWidth="1"/>
    <col min="11010" max="11010" width="55.42578125" style="1" bestFit="1" customWidth="1"/>
    <col min="11011" max="11011" width="12.85546875" style="1" customWidth="1"/>
    <col min="11012" max="11012" width="14.85546875" style="1" customWidth="1"/>
    <col min="11013" max="11013" width="14.28515625" style="1" customWidth="1"/>
    <col min="11014" max="11014" width="20.7109375" style="1" customWidth="1"/>
    <col min="11015" max="11015" width="21" style="1" customWidth="1"/>
    <col min="11016" max="11017" width="21.28515625" style="1" customWidth="1"/>
    <col min="11018" max="11019" width="22.42578125" style="1" bestFit="1" customWidth="1"/>
    <col min="11020" max="11020" width="22.28515625" style="1" bestFit="1" customWidth="1"/>
    <col min="11021" max="11021" width="16.7109375" style="1" customWidth="1"/>
    <col min="11022" max="11022" width="21.42578125" style="1" bestFit="1" customWidth="1"/>
    <col min="11023" max="11023" width="22.28515625" style="1" bestFit="1" customWidth="1"/>
    <col min="11024" max="11263" width="9.140625" style="1"/>
    <col min="11264" max="11264" width="4.28515625" style="1" customWidth="1"/>
    <col min="11265" max="11265" width="9.85546875" style="1" customWidth="1"/>
    <col min="11266" max="11266" width="55.42578125" style="1" bestFit="1" customWidth="1"/>
    <col min="11267" max="11267" width="12.85546875" style="1" customWidth="1"/>
    <col min="11268" max="11268" width="14.85546875" style="1" customWidth="1"/>
    <col min="11269" max="11269" width="14.28515625" style="1" customWidth="1"/>
    <col min="11270" max="11270" width="20.7109375" style="1" customWidth="1"/>
    <col min="11271" max="11271" width="21" style="1" customWidth="1"/>
    <col min="11272" max="11273" width="21.28515625" style="1" customWidth="1"/>
    <col min="11274" max="11275" width="22.42578125" style="1" bestFit="1" customWidth="1"/>
    <col min="11276" max="11276" width="22.28515625" style="1" bestFit="1" customWidth="1"/>
    <col min="11277" max="11277" width="16.7109375" style="1" customWidth="1"/>
    <col min="11278" max="11278" width="21.42578125" style="1" bestFit="1" customWidth="1"/>
    <col min="11279" max="11279" width="22.28515625" style="1" bestFit="1" customWidth="1"/>
    <col min="11280" max="11519" width="9.140625" style="1"/>
    <col min="11520" max="11520" width="4.28515625" style="1" customWidth="1"/>
    <col min="11521" max="11521" width="9.85546875" style="1" customWidth="1"/>
    <col min="11522" max="11522" width="55.42578125" style="1" bestFit="1" customWidth="1"/>
    <col min="11523" max="11523" width="12.85546875" style="1" customWidth="1"/>
    <col min="11524" max="11524" width="14.85546875" style="1" customWidth="1"/>
    <col min="11525" max="11525" width="14.28515625" style="1" customWidth="1"/>
    <col min="11526" max="11526" width="20.7109375" style="1" customWidth="1"/>
    <col min="11527" max="11527" width="21" style="1" customWidth="1"/>
    <col min="11528" max="11529" width="21.28515625" style="1" customWidth="1"/>
    <col min="11530" max="11531" width="22.42578125" style="1" bestFit="1" customWidth="1"/>
    <col min="11532" max="11532" width="22.28515625" style="1" bestFit="1" customWidth="1"/>
    <col min="11533" max="11533" width="16.7109375" style="1" customWidth="1"/>
    <col min="11534" max="11534" width="21.42578125" style="1" bestFit="1" customWidth="1"/>
    <col min="11535" max="11535" width="22.28515625" style="1" bestFit="1" customWidth="1"/>
    <col min="11536" max="11775" width="9.140625" style="1"/>
    <col min="11776" max="11776" width="4.28515625" style="1" customWidth="1"/>
    <col min="11777" max="11777" width="9.85546875" style="1" customWidth="1"/>
    <col min="11778" max="11778" width="55.42578125" style="1" bestFit="1" customWidth="1"/>
    <col min="11779" max="11779" width="12.85546875" style="1" customWidth="1"/>
    <col min="11780" max="11780" width="14.85546875" style="1" customWidth="1"/>
    <col min="11781" max="11781" width="14.28515625" style="1" customWidth="1"/>
    <col min="11782" max="11782" width="20.7109375" style="1" customWidth="1"/>
    <col min="11783" max="11783" width="21" style="1" customWidth="1"/>
    <col min="11784" max="11785" width="21.28515625" style="1" customWidth="1"/>
    <col min="11786" max="11787" width="22.42578125" style="1" bestFit="1" customWidth="1"/>
    <col min="11788" max="11788" width="22.28515625" style="1" bestFit="1" customWidth="1"/>
    <col min="11789" max="11789" width="16.7109375" style="1" customWidth="1"/>
    <col min="11790" max="11790" width="21.42578125" style="1" bestFit="1" customWidth="1"/>
    <col min="11791" max="11791" width="22.28515625" style="1" bestFit="1" customWidth="1"/>
    <col min="11792" max="12031" width="9.140625" style="1"/>
    <col min="12032" max="12032" width="4.28515625" style="1" customWidth="1"/>
    <col min="12033" max="12033" width="9.85546875" style="1" customWidth="1"/>
    <col min="12034" max="12034" width="55.42578125" style="1" bestFit="1" customWidth="1"/>
    <col min="12035" max="12035" width="12.85546875" style="1" customWidth="1"/>
    <col min="12036" max="12036" width="14.85546875" style="1" customWidth="1"/>
    <col min="12037" max="12037" width="14.28515625" style="1" customWidth="1"/>
    <col min="12038" max="12038" width="20.7109375" style="1" customWidth="1"/>
    <col min="12039" max="12039" width="21" style="1" customWidth="1"/>
    <col min="12040" max="12041" width="21.28515625" style="1" customWidth="1"/>
    <col min="12042" max="12043" width="22.42578125" style="1" bestFit="1" customWidth="1"/>
    <col min="12044" max="12044" width="22.28515625" style="1" bestFit="1" customWidth="1"/>
    <col min="12045" max="12045" width="16.7109375" style="1" customWidth="1"/>
    <col min="12046" max="12046" width="21.42578125" style="1" bestFit="1" customWidth="1"/>
    <col min="12047" max="12047" width="22.28515625" style="1" bestFit="1" customWidth="1"/>
    <col min="12048" max="12287" width="9.140625" style="1"/>
    <col min="12288" max="12288" width="4.28515625" style="1" customWidth="1"/>
    <col min="12289" max="12289" width="9.85546875" style="1" customWidth="1"/>
    <col min="12290" max="12290" width="55.42578125" style="1" bestFit="1" customWidth="1"/>
    <col min="12291" max="12291" width="12.85546875" style="1" customWidth="1"/>
    <col min="12292" max="12292" width="14.85546875" style="1" customWidth="1"/>
    <col min="12293" max="12293" width="14.28515625" style="1" customWidth="1"/>
    <col min="12294" max="12294" width="20.7109375" style="1" customWidth="1"/>
    <col min="12295" max="12295" width="21" style="1" customWidth="1"/>
    <col min="12296" max="12297" width="21.28515625" style="1" customWidth="1"/>
    <col min="12298" max="12299" width="22.42578125" style="1" bestFit="1" customWidth="1"/>
    <col min="12300" max="12300" width="22.28515625" style="1" bestFit="1" customWidth="1"/>
    <col min="12301" max="12301" width="16.7109375" style="1" customWidth="1"/>
    <col min="12302" max="12302" width="21.42578125" style="1" bestFit="1" customWidth="1"/>
    <col min="12303" max="12303" width="22.28515625" style="1" bestFit="1" customWidth="1"/>
    <col min="12304" max="12543" width="9.140625" style="1"/>
    <col min="12544" max="12544" width="4.28515625" style="1" customWidth="1"/>
    <col min="12545" max="12545" width="9.85546875" style="1" customWidth="1"/>
    <col min="12546" max="12546" width="55.42578125" style="1" bestFit="1" customWidth="1"/>
    <col min="12547" max="12547" width="12.85546875" style="1" customWidth="1"/>
    <col min="12548" max="12548" width="14.85546875" style="1" customWidth="1"/>
    <col min="12549" max="12549" width="14.28515625" style="1" customWidth="1"/>
    <col min="12550" max="12550" width="20.7109375" style="1" customWidth="1"/>
    <col min="12551" max="12551" width="21" style="1" customWidth="1"/>
    <col min="12552" max="12553" width="21.28515625" style="1" customWidth="1"/>
    <col min="12554" max="12555" width="22.42578125" style="1" bestFit="1" customWidth="1"/>
    <col min="12556" max="12556" width="22.28515625" style="1" bestFit="1" customWidth="1"/>
    <col min="12557" max="12557" width="16.7109375" style="1" customWidth="1"/>
    <col min="12558" max="12558" width="21.42578125" style="1" bestFit="1" customWidth="1"/>
    <col min="12559" max="12559" width="22.28515625" style="1" bestFit="1" customWidth="1"/>
    <col min="12560" max="12799" width="9.140625" style="1"/>
    <col min="12800" max="12800" width="4.28515625" style="1" customWidth="1"/>
    <col min="12801" max="12801" width="9.85546875" style="1" customWidth="1"/>
    <col min="12802" max="12802" width="55.42578125" style="1" bestFit="1" customWidth="1"/>
    <col min="12803" max="12803" width="12.85546875" style="1" customWidth="1"/>
    <col min="12804" max="12804" width="14.85546875" style="1" customWidth="1"/>
    <col min="12805" max="12805" width="14.28515625" style="1" customWidth="1"/>
    <col min="12806" max="12806" width="20.7109375" style="1" customWidth="1"/>
    <col min="12807" max="12807" width="21" style="1" customWidth="1"/>
    <col min="12808" max="12809" width="21.28515625" style="1" customWidth="1"/>
    <col min="12810" max="12811" width="22.42578125" style="1" bestFit="1" customWidth="1"/>
    <col min="12812" max="12812" width="22.28515625" style="1" bestFit="1" customWidth="1"/>
    <col min="12813" max="12813" width="16.7109375" style="1" customWidth="1"/>
    <col min="12814" max="12814" width="21.42578125" style="1" bestFit="1" customWidth="1"/>
    <col min="12815" max="12815" width="22.28515625" style="1" bestFit="1" customWidth="1"/>
    <col min="12816" max="13055" width="9.140625" style="1"/>
    <col min="13056" max="13056" width="4.28515625" style="1" customWidth="1"/>
    <col min="13057" max="13057" width="9.85546875" style="1" customWidth="1"/>
    <col min="13058" max="13058" width="55.42578125" style="1" bestFit="1" customWidth="1"/>
    <col min="13059" max="13059" width="12.85546875" style="1" customWidth="1"/>
    <col min="13060" max="13060" width="14.85546875" style="1" customWidth="1"/>
    <col min="13061" max="13061" width="14.28515625" style="1" customWidth="1"/>
    <col min="13062" max="13062" width="20.7109375" style="1" customWidth="1"/>
    <col min="13063" max="13063" width="21" style="1" customWidth="1"/>
    <col min="13064" max="13065" width="21.28515625" style="1" customWidth="1"/>
    <col min="13066" max="13067" width="22.42578125" style="1" bestFit="1" customWidth="1"/>
    <col min="13068" max="13068" width="22.28515625" style="1" bestFit="1" customWidth="1"/>
    <col min="13069" max="13069" width="16.7109375" style="1" customWidth="1"/>
    <col min="13070" max="13070" width="21.42578125" style="1" bestFit="1" customWidth="1"/>
    <col min="13071" max="13071" width="22.28515625" style="1" bestFit="1" customWidth="1"/>
    <col min="13072" max="13311" width="9.140625" style="1"/>
    <col min="13312" max="13312" width="4.28515625" style="1" customWidth="1"/>
    <col min="13313" max="13313" width="9.85546875" style="1" customWidth="1"/>
    <col min="13314" max="13314" width="55.42578125" style="1" bestFit="1" customWidth="1"/>
    <col min="13315" max="13315" width="12.85546875" style="1" customWidth="1"/>
    <col min="13316" max="13316" width="14.85546875" style="1" customWidth="1"/>
    <col min="13317" max="13317" width="14.28515625" style="1" customWidth="1"/>
    <col min="13318" max="13318" width="20.7109375" style="1" customWidth="1"/>
    <col min="13319" max="13319" width="21" style="1" customWidth="1"/>
    <col min="13320" max="13321" width="21.28515625" style="1" customWidth="1"/>
    <col min="13322" max="13323" width="22.42578125" style="1" bestFit="1" customWidth="1"/>
    <col min="13324" max="13324" width="22.28515625" style="1" bestFit="1" customWidth="1"/>
    <col min="13325" max="13325" width="16.7109375" style="1" customWidth="1"/>
    <col min="13326" max="13326" width="21.42578125" style="1" bestFit="1" customWidth="1"/>
    <col min="13327" max="13327" width="22.28515625" style="1" bestFit="1" customWidth="1"/>
    <col min="13328" max="13567" width="9.140625" style="1"/>
    <col min="13568" max="13568" width="4.28515625" style="1" customWidth="1"/>
    <col min="13569" max="13569" width="9.85546875" style="1" customWidth="1"/>
    <col min="13570" max="13570" width="55.42578125" style="1" bestFit="1" customWidth="1"/>
    <col min="13571" max="13571" width="12.85546875" style="1" customWidth="1"/>
    <col min="13572" max="13572" width="14.85546875" style="1" customWidth="1"/>
    <col min="13573" max="13573" width="14.28515625" style="1" customWidth="1"/>
    <col min="13574" max="13574" width="20.7109375" style="1" customWidth="1"/>
    <col min="13575" max="13575" width="21" style="1" customWidth="1"/>
    <col min="13576" max="13577" width="21.28515625" style="1" customWidth="1"/>
    <col min="13578" max="13579" width="22.42578125" style="1" bestFit="1" customWidth="1"/>
    <col min="13580" max="13580" width="22.28515625" style="1" bestFit="1" customWidth="1"/>
    <col min="13581" max="13581" width="16.7109375" style="1" customWidth="1"/>
    <col min="13582" max="13582" width="21.42578125" style="1" bestFit="1" customWidth="1"/>
    <col min="13583" max="13583" width="22.28515625" style="1" bestFit="1" customWidth="1"/>
    <col min="13584" max="13823" width="9.140625" style="1"/>
    <col min="13824" max="13824" width="4.28515625" style="1" customWidth="1"/>
    <col min="13825" max="13825" width="9.85546875" style="1" customWidth="1"/>
    <col min="13826" max="13826" width="55.42578125" style="1" bestFit="1" customWidth="1"/>
    <col min="13827" max="13827" width="12.85546875" style="1" customWidth="1"/>
    <col min="13828" max="13828" width="14.85546875" style="1" customWidth="1"/>
    <col min="13829" max="13829" width="14.28515625" style="1" customWidth="1"/>
    <col min="13830" max="13830" width="20.7109375" style="1" customWidth="1"/>
    <col min="13831" max="13831" width="21" style="1" customWidth="1"/>
    <col min="13832" max="13833" width="21.28515625" style="1" customWidth="1"/>
    <col min="13834" max="13835" width="22.42578125" style="1" bestFit="1" customWidth="1"/>
    <col min="13836" max="13836" width="22.28515625" style="1" bestFit="1" customWidth="1"/>
    <col min="13837" max="13837" width="16.7109375" style="1" customWidth="1"/>
    <col min="13838" max="13838" width="21.42578125" style="1" bestFit="1" customWidth="1"/>
    <col min="13839" max="13839" width="22.28515625" style="1" bestFit="1" customWidth="1"/>
    <col min="13840" max="14079" width="9.140625" style="1"/>
    <col min="14080" max="14080" width="4.28515625" style="1" customWidth="1"/>
    <col min="14081" max="14081" width="9.85546875" style="1" customWidth="1"/>
    <col min="14082" max="14082" width="55.42578125" style="1" bestFit="1" customWidth="1"/>
    <col min="14083" max="14083" width="12.85546875" style="1" customWidth="1"/>
    <col min="14084" max="14084" width="14.85546875" style="1" customWidth="1"/>
    <col min="14085" max="14085" width="14.28515625" style="1" customWidth="1"/>
    <col min="14086" max="14086" width="20.7109375" style="1" customWidth="1"/>
    <col min="14087" max="14087" width="21" style="1" customWidth="1"/>
    <col min="14088" max="14089" width="21.28515625" style="1" customWidth="1"/>
    <col min="14090" max="14091" width="22.42578125" style="1" bestFit="1" customWidth="1"/>
    <col min="14092" max="14092" width="22.28515625" style="1" bestFit="1" customWidth="1"/>
    <col min="14093" max="14093" width="16.7109375" style="1" customWidth="1"/>
    <col min="14094" max="14094" width="21.42578125" style="1" bestFit="1" customWidth="1"/>
    <col min="14095" max="14095" width="22.28515625" style="1" bestFit="1" customWidth="1"/>
    <col min="14096" max="14335" width="9.140625" style="1"/>
    <col min="14336" max="14336" width="4.28515625" style="1" customWidth="1"/>
    <col min="14337" max="14337" width="9.85546875" style="1" customWidth="1"/>
    <col min="14338" max="14338" width="55.42578125" style="1" bestFit="1" customWidth="1"/>
    <col min="14339" max="14339" width="12.85546875" style="1" customWidth="1"/>
    <col min="14340" max="14340" width="14.85546875" style="1" customWidth="1"/>
    <col min="14341" max="14341" width="14.28515625" style="1" customWidth="1"/>
    <col min="14342" max="14342" width="20.7109375" style="1" customWidth="1"/>
    <col min="14343" max="14343" width="21" style="1" customWidth="1"/>
    <col min="14344" max="14345" width="21.28515625" style="1" customWidth="1"/>
    <col min="14346" max="14347" width="22.42578125" style="1" bestFit="1" customWidth="1"/>
    <col min="14348" max="14348" width="22.28515625" style="1" bestFit="1" customWidth="1"/>
    <col min="14349" max="14349" width="16.7109375" style="1" customWidth="1"/>
    <col min="14350" max="14350" width="21.42578125" style="1" bestFit="1" customWidth="1"/>
    <col min="14351" max="14351" width="22.28515625" style="1" bestFit="1" customWidth="1"/>
    <col min="14352" max="14591" width="9.140625" style="1"/>
    <col min="14592" max="14592" width="4.28515625" style="1" customWidth="1"/>
    <col min="14593" max="14593" width="9.85546875" style="1" customWidth="1"/>
    <col min="14594" max="14594" width="55.42578125" style="1" bestFit="1" customWidth="1"/>
    <col min="14595" max="14595" width="12.85546875" style="1" customWidth="1"/>
    <col min="14596" max="14596" width="14.85546875" style="1" customWidth="1"/>
    <col min="14597" max="14597" width="14.28515625" style="1" customWidth="1"/>
    <col min="14598" max="14598" width="20.7109375" style="1" customWidth="1"/>
    <col min="14599" max="14599" width="21" style="1" customWidth="1"/>
    <col min="14600" max="14601" width="21.28515625" style="1" customWidth="1"/>
    <col min="14602" max="14603" width="22.42578125" style="1" bestFit="1" customWidth="1"/>
    <col min="14604" max="14604" width="22.28515625" style="1" bestFit="1" customWidth="1"/>
    <col min="14605" max="14605" width="16.7109375" style="1" customWidth="1"/>
    <col min="14606" max="14606" width="21.42578125" style="1" bestFit="1" customWidth="1"/>
    <col min="14607" max="14607" width="22.28515625" style="1" bestFit="1" customWidth="1"/>
    <col min="14608" max="14847" width="9.140625" style="1"/>
    <col min="14848" max="14848" width="4.28515625" style="1" customWidth="1"/>
    <col min="14849" max="14849" width="9.85546875" style="1" customWidth="1"/>
    <col min="14850" max="14850" width="55.42578125" style="1" bestFit="1" customWidth="1"/>
    <col min="14851" max="14851" width="12.85546875" style="1" customWidth="1"/>
    <col min="14852" max="14852" width="14.85546875" style="1" customWidth="1"/>
    <col min="14853" max="14853" width="14.28515625" style="1" customWidth="1"/>
    <col min="14854" max="14854" width="20.7109375" style="1" customWidth="1"/>
    <col min="14855" max="14855" width="21" style="1" customWidth="1"/>
    <col min="14856" max="14857" width="21.28515625" style="1" customWidth="1"/>
    <col min="14858" max="14859" width="22.42578125" style="1" bestFit="1" customWidth="1"/>
    <col min="14860" max="14860" width="22.28515625" style="1" bestFit="1" customWidth="1"/>
    <col min="14861" max="14861" width="16.7109375" style="1" customWidth="1"/>
    <col min="14862" max="14862" width="21.42578125" style="1" bestFit="1" customWidth="1"/>
    <col min="14863" max="14863" width="22.28515625" style="1" bestFit="1" customWidth="1"/>
    <col min="14864" max="15103" width="9.140625" style="1"/>
    <col min="15104" max="15104" width="4.28515625" style="1" customWidth="1"/>
    <col min="15105" max="15105" width="9.85546875" style="1" customWidth="1"/>
    <col min="15106" max="15106" width="55.42578125" style="1" bestFit="1" customWidth="1"/>
    <col min="15107" max="15107" width="12.85546875" style="1" customWidth="1"/>
    <col min="15108" max="15108" width="14.85546875" style="1" customWidth="1"/>
    <col min="15109" max="15109" width="14.28515625" style="1" customWidth="1"/>
    <col min="15110" max="15110" width="20.7109375" style="1" customWidth="1"/>
    <col min="15111" max="15111" width="21" style="1" customWidth="1"/>
    <col min="15112" max="15113" width="21.28515625" style="1" customWidth="1"/>
    <col min="15114" max="15115" width="22.42578125" style="1" bestFit="1" customWidth="1"/>
    <col min="15116" max="15116" width="22.28515625" style="1" bestFit="1" customWidth="1"/>
    <col min="15117" max="15117" width="16.7109375" style="1" customWidth="1"/>
    <col min="15118" max="15118" width="21.42578125" style="1" bestFit="1" customWidth="1"/>
    <col min="15119" max="15119" width="22.28515625" style="1" bestFit="1" customWidth="1"/>
    <col min="15120" max="15359" width="9.140625" style="1"/>
    <col min="15360" max="15360" width="4.28515625" style="1" customWidth="1"/>
    <col min="15361" max="15361" width="9.85546875" style="1" customWidth="1"/>
    <col min="15362" max="15362" width="55.42578125" style="1" bestFit="1" customWidth="1"/>
    <col min="15363" max="15363" width="12.85546875" style="1" customWidth="1"/>
    <col min="15364" max="15364" width="14.85546875" style="1" customWidth="1"/>
    <col min="15365" max="15365" width="14.28515625" style="1" customWidth="1"/>
    <col min="15366" max="15366" width="20.7109375" style="1" customWidth="1"/>
    <col min="15367" max="15367" width="21" style="1" customWidth="1"/>
    <col min="15368" max="15369" width="21.28515625" style="1" customWidth="1"/>
    <col min="15370" max="15371" width="22.42578125" style="1" bestFit="1" customWidth="1"/>
    <col min="15372" max="15372" width="22.28515625" style="1" bestFit="1" customWidth="1"/>
    <col min="15373" max="15373" width="16.7109375" style="1" customWidth="1"/>
    <col min="15374" max="15374" width="21.42578125" style="1" bestFit="1" customWidth="1"/>
    <col min="15375" max="15375" width="22.28515625" style="1" bestFit="1" customWidth="1"/>
    <col min="15376" max="15615" width="9.140625" style="1"/>
    <col min="15616" max="15616" width="4.28515625" style="1" customWidth="1"/>
    <col min="15617" max="15617" width="9.85546875" style="1" customWidth="1"/>
    <col min="15618" max="15618" width="55.42578125" style="1" bestFit="1" customWidth="1"/>
    <col min="15619" max="15619" width="12.85546875" style="1" customWidth="1"/>
    <col min="15620" max="15620" width="14.85546875" style="1" customWidth="1"/>
    <col min="15621" max="15621" width="14.28515625" style="1" customWidth="1"/>
    <col min="15622" max="15622" width="20.7109375" style="1" customWidth="1"/>
    <col min="15623" max="15623" width="21" style="1" customWidth="1"/>
    <col min="15624" max="15625" width="21.28515625" style="1" customWidth="1"/>
    <col min="15626" max="15627" width="22.42578125" style="1" bestFit="1" customWidth="1"/>
    <col min="15628" max="15628" width="22.28515625" style="1" bestFit="1" customWidth="1"/>
    <col min="15629" max="15629" width="16.7109375" style="1" customWidth="1"/>
    <col min="15630" max="15630" width="21.42578125" style="1" bestFit="1" customWidth="1"/>
    <col min="15631" max="15631" width="22.28515625" style="1" bestFit="1" customWidth="1"/>
    <col min="15632" max="15871" width="9.140625" style="1"/>
    <col min="15872" max="15872" width="4.28515625" style="1" customWidth="1"/>
    <col min="15873" max="15873" width="9.85546875" style="1" customWidth="1"/>
    <col min="15874" max="15874" width="55.42578125" style="1" bestFit="1" customWidth="1"/>
    <col min="15875" max="15875" width="12.85546875" style="1" customWidth="1"/>
    <col min="15876" max="15876" width="14.85546875" style="1" customWidth="1"/>
    <col min="15877" max="15877" width="14.28515625" style="1" customWidth="1"/>
    <col min="15878" max="15878" width="20.7109375" style="1" customWidth="1"/>
    <col min="15879" max="15879" width="21" style="1" customWidth="1"/>
    <col min="15880" max="15881" width="21.28515625" style="1" customWidth="1"/>
    <col min="15882" max="15883" width="22.42578125" style="1" bestFit="1" customWidth="1"/>
    <col min="15884" max="15884" width="22.28515625" style="1" bestFit="1" customWidth="1"/>
    <col min="15885" max="15885" width="16.7109375" style="1" customWidth="1"/>
    <col min="15886" max="15886" width="21.42578125" style="1" bestFit="1" customWidth="1"/>
    <col min="15887" max="15887" width="22.28515625" style="1" bestFit="1" customWidth="1"/>
    <col min="15888" max="16127" width="9.140625" style="1"/>
    <col min="16128" max="16128" width="4.28515625" style="1" customWidth="1"/>
    <col min="16129" max="16129" width="9.85546875" style="1" customWidth="1"/>
    <col min="16130" max="16130" width="55.42578125" style="1" bestFit="1" customWidth="1"/>
    <col min="16131" max="16131" width="12.85546875" style="1" customWidth="1"/>
    <col min="16132" max="16132" width="14.85546875" style="1" customWidth="1"/>
    <col min="16133" max="16133" width="14.28515625" style="1" customWidth="1"/>
    <col min="16134" max="16134" width="20.7109375" style="1" customWidth="1"/>
    <col min="16135" max="16135" width="21" style="1" customWidth="1"/>
    <col min="16136" max="16137" width="21.28515625" style="1" customWidth="1"/>
    <col min="16138" max="16139" width="22.42578125" style="1" bestFit="1" customWidth="1"/>
    <col min="16140" max="16140" width="22.28515625" style="1" bestFit="1" customWidth="1"/>
    <col min="16141" max="16141" width="16.7109375" style="1" customWidth="1"/>
    <col min="16142" max="16142" width="21.42578125" style="1" bestFit="1" customWidth="1"/>
    <col min="16143" max="16143" width="22.28515625" style="1" bestFit="1" customWidth="1"/>
    <col min="16144" max="16384" width="9.140625" style="1"/>
  </cols>
  <sheetData>
    <row r="6" spans="1:17" ht="13.9" customHeight="1" x14ac:dyDescent="0.25"/>
    <row r="8" spans="1:17" x14ac:dyDescent="0.25">
      <c r="J8" s="5"/>
      <c r="K8" s="5"/>
      <c r="L8" s="6"/>
    </row>
    <row r="9" spans="1:17" ht="15" customHeight="1" x14ac:dyDescent="0.25">
      <c r="B9" s="7"/>
      <c r="C9" s="8"/>
      <c r="D9" s="52" t="s">
        <v>0</v>
      </c>
      <c r="E9" s="52"/>
      <c r="F9" s="52"/>
      <c r="G9" s="52"/>
      <c r="H9" s="52"/>
      <c r="I9" s="52"/>
      <c r="J9" s="52"/>
      <c r="K9" s="52"/>
      <c r="L9" s="8"/>
      <c r="M9" s="8"/>
      <c r="N9" s="8"/>
    </row>
    <row r="11" spans="1:17" ht="15" customHeight="1" thickBot="1" x14ac:dyDescent="0.3">
      <c r="L11" s="53"/>
      <c r="M11" s="53"/>
      <c r="N11" s="53"/>
    </row>
    <row r="12" spans="1:17" ht="14.45" customHeight="1" x14ac:dyDescent="0.25">
      <c r="A12" s="54" t="s">
        <v>1</v>
      </c>
      <c r="B12" s="56" t="s">
        <v>2</v>
      </c>
      <c r="C12" s="56" t="s">
        <v>3</v>
      </c>
      <c r="D12" s="56" t="s">
        <v>4</v>
      </c>
      <c r="E12" s="56"/>
      <c r="F12" s="56"/>
      <c r="G12" s="60" t="s">
        <v>122</v>
      </c>
      <c r="H12" s="61"/>
      <c r="I12" s="61"/>
      <c r="J12" s="61"/>
      <c r="K12" s="61"/>
      <c r="L12" s="62"/>
      <c r="M12" s="58" t="s">
        <v>117</v>
      </c>
      <c r="N12" s="59"/>
    </row>
    <row r="13" spans="1:17" s="7" customFormat="1" ht="15.75" customHeight="1" x14ac:dyDescent="0.25">
      <c r="A13" s="55"/>
      <c r="B13" s="57"/>
      <c r="C13" s="57"/>
      <c r="D13" s="57"/>
      <c r="E13" s="57"/>
      <c r="F13" s="57"/>
      <c r="G13" s="63"/>
      <c r="H13" s="64"/>
      <c r="I13" s="64"/>
      <c r="J13" s="64"/>
      <c r="K13" s="64"/>
      <c r="L13" s="65"/>
      <c r="M13" s="49"/>
      <c r="N13" s="50"/>
      <c r="O13" s="9"/>
    </row>
    <row r="14" spans="1:17" s="7" customFormat="1" ht="33.75" customHeight="1" x14ac:dyDescent="0.25">
      <c r="A14" s="55"/>
      <c r="B14" s="57"/>
      <c r="C14" s="57"/>
      <c r="D14" s="57"/>
      <c r="E14" s="57"/>
      <c r="F14" s="57"/>
      <c r="G14" s="43" t="s">
        <v>120</v>
      </c>
      <c r="H14" s="45"/>
      <c r="I14" s="43" t="s">
        <v>5</v>
      </c>
      <c r="J14" s="44"/>
      <c r="K14" s="45"/>
      <c r="L14" s="42" t="s">
        <v>6</v>
      </c>
      <c r="M14" s="49" t="s">
        <v>7</v>
      </c>
      <c r="N14" s="50" t="s">
        <v>8</v>
      </c>
      <c r="O14" s="9"/>
    </row>
    <row r="15" spans="1:17" s="7" customFormat="1" ht="47.25" x14ac:dyDescent="0.25">
      <c r="A15" s="55"/>
      <c r="B15" s="57"/>
      <c r="C15" s="57"/>
      <c r="D15" s="23" t="s">
        <v>9</v>
      </c>
      <c r="E15" s="23" t="s">
        <v>10</v>
      </c>
      <c r="F15" s="23" t="s">
        <v>11</v>
      </c>
      <c r="G15" s="24" t="s">
        <v>123</v>
      </c>
      <c r="H15" s="24" t="s">
        <v>124</v>
      </c>
      <c r="I15" s="24" t="s">
        <v>102</v>
      </c>
      <c r="J15" s="10" t="s">
        <v>90</v>
      </c>
      <c r="K15" s="24" t="s">
        <v>103</v>
      </c>
      <c r="L15" s="42"/>
      <c r="M15" s="49"/>
      <c r="N15" s="51"/>
      <c r="O15" s="9"/>
      <c r="Q15" s="35" t="s">
        <v>113</v>
      </c>
    </row>
    <row r="16" spans="1:17" x14ac:dyDescent="0.25">
      <c r="A16" s="25">
        <v>1</v>
      </c>
      <c r="B16" s="11" t="s">
        <v>12</v>
      </c>
      <c r="C16" s="12" t="s">
        <v>13</v>
      </c>
      <c r="D16" s="13" t="s">
        <v>14</v>
      </c>
      <c r="E16" s="13" t="s">
        <v>14</v>
      </c>
      <c r="F16" s="13" t="s">
        <v>14</v>
      </c>
      <c r="G16" s="37">
        <f>VLOOKUP(B16,[1]brokers!$B$6:$H$56,7,0)</f>
        <v>16800405</v>
      </c>
      <c r="H16" s="37">
        <f>VLOOKUP(B16,[1]brokers!$B$6:$M$56,12,0)</f>
        <v>0</v>
      </c>
      <c r="I16" s="15">
        <f>VLOOKUP(B16,[1]brokers!$B$6:$R$56,17,0)</f>
        <v>4125997763.8499999</v>
      </c>
      <c r="J16" s="15">
        <v>0</v>
      </c>
      <c r="K16" s="15">
        <f>VLOOKUP(B16,[1]brokers!$B$6:$X$56,22,0)</f>
        <v>16855000</v>
      </c>
      <c r="L16" s="22">
        <f>VLOOKUP(B16,[1]brokers!$B$6:$Y$56,24,0)</f>
        <v>4159653168.8499999</v>
      </c>
      <c r="M16" s="22">
        <v>343229445273.05988</v>
      </c>
      <c r="N16" s="26">
        <f>M16/$M$67</f>
        <v>0.27940935994523541</v>
      </c>
      <c r="Q16" s="19"/>
    </row>
    <row r="17" spans="1:17" x14ac:dyDescent="0.25">
      <c r="A17" s="25">
        <f>+A16+1</f>
        <v>2</v>
      </c>
      <c r="B17" s="11" t="s">
        <v>82</v>
      </c>
      <c r="C17" s="12" t="s">
        <v>112</v>
      </c>
      <c r="D17" s="13" t="s">
        <v>14</v>
      </c>
      <c r="E17" s="13" t="s">
        <v>14</v>
      </c>
      <c r="F17" s="13" t="s">
        <v>14</v>
      </c>
      <c r="G17" s="37">
        <f>VLOOKUP(B17,[1]brokers!$B$6:$H$56,7,0)</f>
        <v>26418555</v>
      </c>
      <c r="H17" s="37">
        <f>VLOOKUP(B17,[1]brokers!$B$6:$M$56,12,0)</f>
        <v>0</v>
      </c>
      <c r="I17" s="15">
        <f>VLOOKUP(B17,[1]brokers!$B$6:$R$56,17,0)</f>
        <v>3007317816.4499998</v>
      </c>
      <c r="J17" s="15">
        <v>0</v>
      </c>
      <c r="K17" s="15">
        <f>VLOOKUP(B17,[1]brokers!$B$6:$X$56,22,0)</f>
        <v>7873819540</v>
      </c>
      <c r="L17" s="22">
        <f>VLOOKUP(B17,[1]brokers!$B$6:$Y$56,24,0)</f>
        <v>10907555911.450001</v>
      </c>
      <c r="M17" s="22">
        <v>161118569486.63</v>
      </c>
      <c r="N17" s="26">
        <f>M17/$M$67</f>
        <v>0.1311601816089428</v>
      </c>
      <c r="Q17" s="19"/>
    </row>
    <row r="18" spans="1:17" x14ac:dyDescent="0.25">
      <c r="A18" s="25">
        <f t="shared" ref="A18:A58" si="0">+A17+1</f>
        <v>3</v>
      </c>
      <c r="B18" s="11" t="s">
        <v>19</v>
      </c>
      <c r="C18" s="12" t="s">
        <v>20</v>
      </c>
      <c r="D18" s="13" t="s">
        <v>14</v>
      </c>
      <c r="E18" s="13" t="s">
        <v>14</v>
      </c>
      <c r="F18" s="13" t="s">
        <v>14</v>
      </c>
      <c r="G18" s="37">
        <f>VLOOKUP(B18,[1]brokers!$B$6:$H$56,7,0)</f>
        <v>90607080</v>
      </c>
      <c r="H18" s="37">
        <f>VLOOKUP(B18,[1]brokers!$B$6:$M$56,12,0)</f>
        <v>0</v>
      </c>
      <c r="I18" s="15">
        <f>VLOOKUP(B18,[1]brokers!$B$6:$R$56,17,0)</f>
        <v>2107052349.3700001</v>
      </c>
      <c r="J18" s="15">
        <v>0</v>
      </c>
      <c r="K18" s="15">
        <f>VLOOKUP(B18,[1]brokers!$B$6:$X$56,22,0)</f>
        <v>2974526160</v>
      </c>
      <c r="L18" s="22">
        <f>VLOOKUP(B18,[1]brokers!$B$6:$Y$56,24,0)</f>
        <v>5172185589.3699999</v>
      </c>
      <c r="M18" s="22">
        <v>134696059117.67999</v>
      </c>
      <c r="N18" s="26">
        <f>M18/$M$67</f>
        <v>0.10965067299303345</v>
      </c>
      <c r="Q18" s="19"/>
    </row>
    <row r="19" spans="1:17" x14ac:dyDescent="0.25">
      <c r="A19" s="25">
        <f t="shared" si="0"/>
        <v>4</v>
      </c>
      <c r="B19" s="11" t="s">
        <v>24</v>
      </c>
      <c r="C19" s="12" t="s">
        <v>105</v>
      </c>
      <c r="D19" s="13" t="s">
        <v>14</v>
      </c>
      <c r="E19" s="13" t="s">
        <v>14</v>
      </c>
      <c r="F19" s="13" t="s">
        <v>14</v>
      </c>
      <c r="G19" s="37">
        <f>VLOOKUP(B19,[1]brokers!$B$6:$H$56,7,0)</f>
        <v>37193880</v>
      </c>
      <c r="H19" s="37">
        <f>VLOOKUP(B19,[1]brokers!$B$6:$M$56,12,0)</f>
        <v>800000</v>
      </c>
      <c r="I19" s="15">
        <f>VLOOKUP(B19,[1]brokers!$B$6:$R$56,17,0)</f>
        <v>755158447.71000004</v>
      </c>
      <c r="J19" s="15">
        <v>0</v>
      </c>
      <c r="K19" s="15">
        <f>VLOOKUP(B19,[1]brokers!$B$6:$X$56,22,0)</f>
        <v>333200000</v>
      </c>
      <c r="L19" s="22">
        <f>VLOOKUP(B19,[1]brokers!$B$6:$Y$56,24,0)</f>
        <v>1126352327.71</v>
      </c>
      <c r="M19" s="22">
        <v>108362745353.88</v>
      </c>
      <c r="N19" s="26">
        <f>M19/$M$67</f>
        <v>8.8213775764921634E-2</v>
      </c>
      <c r="Q19" s="19"/>
    </row>
    <row r="20" spans="1:17" x14ac:dyDescent="0.25">
      <c r="A20" s="25">
        <f t="shared" si="0"/>
        <v>5</v>
      </c>
      <c r="B20" s="11" t="s">
        <v>21</v>
      </c>
      <c r="C20" s="12" t="s">
        <v>22</v>
      </c>
      <c r="D20" s="13" t="s">
        <v>14</v>
      </c>
      <c r="E20" s="13" t="s">
        <v>14</v>
      </c>
      <c r="F20" s="14" t="s">
        <v>14</v>
      </c>
      <c r="G20" s="37">
        <f>VLOOKUP(B20,[1]brokers!$B$6:$H$56,7,0)</f>
        <v>0</v>
      </c>
      <c r="H20" s="37">
        <f>VLOOKUP(B20,[1]brokers!$B$6:$M$56,12,0)</f>
        <v>0</v>
      </c>
      <c r="I20" s="15">
        <f>VLOOKUP(B20,[1]brokers!$B$6:$R$56,17,0)</f>
        <v>141957570.36000001</v>
      </c>
      <c r="J20" s="15">
        <v>0</v>
      </c>
      <c r="K20" s="15">
        <f>VLOOKUP(B20,[1]brokers!$B$6:$X$56,22,0)</f>
        <v>111474000</v>
      </c>
      <c r="L20" s="22">
        <f>VLOOKUP(B20,[1]brokers!$B$6:$Y$56,24,0)</f>
        <v>253431570.36000001</v>
      </c>
      <c r="M20" s="22">
        <v>86025338956.779999</v>
      </c>
      <c r="N20" s="26">
        <f>M20/$M$67</f>
        <v>7.0029786861274396E-2</v>
      </c>
      <c r="Q20" s="19"/>
    </row>
    <row r="21" spans="1:17" x14ac:dyDescent="0.25">
      <c r="A21" s="25">
        <f t="shared" si="0"/>
        <v>6</v>
      </c>
      <c r="B21" s="11" t="s">
        <v>31</v>
      </c>
      <c r="C21" s="12" t="s">
        <v>111</v>
      </c>
      <c r="D21" s="13" t="s">
        <v>14</v>
      </c>
      <c r="E21" s="13" t="s">
        <v>14</v>
      </c>
      <c r="F21" s="13" t="s">
        <v>14</v>
      </c>
      <c r="G21" s="37">
        <f>VLOOKUP(B21,[1]brokers!$B$6:$H$56,7,0)</f>
        <v>19990068995</v>
      </c>
      <c r="H21" s="37">
        <f>VLOOKUP(B21,[1]brokers!$B$6:$M$56,12,0)</f>
        <v>3736200000</v>
      </c>
      <c r="I21" s="15">
        <f>VLOOKUP(B21,[1]brokers!$B$6:$R$56,17,0)</f>
        <v>2184317484.6900001</v>
      </c>
      <c r="J21" s="15">
        <v>0</v>
      </c>
      <c r="K21" s="15">
        <f>VLOOKUP(B21,[1]brokers!$B$6:$X$56,22,0)</f>
        <v>3149043800</v>
      </c>
      <c r="L21" s="22">
        <f>VLOOKUP(B21,[1]brokers!$B$6:$Y$56,24,0)</f>
        <v>29059630279.690002</v>
      </c>
      <c r="M21" s="22">
        <v>82517683766.669998</v>
      </c>
      <c r="N21" s="26">
        <f>M21/$M$67</f>
        <v>6.71743451004502E-2</v>
      </c>
      <c r="Q21" s="19"/>
    </row>
    <row r="22" spans="1:17" x14ac:dyDescent="0.25">
      <c r="A22" s="25">
        <f t="shared" si="0"/>
        <v>7</v>
      </c>
      <c r="B22" s="11" t="s">
        <v>99</v>
      </c>
      <c r="C22" s="12" t="s">
        <v>100</v>
      </c>
      <c r="D22" s="13" t="s">
        <v>14</v>
      </c>
      <c r="E22" s="13" t="s">
        <v>14</v>
      </c>
      <c r="F22" s="13" t="s">
        <v>14</v>
      </c>
      <c r="G22" s="37">
        <f>VLOOKUP(B22,[1]brokers!$B$6:$H$56,7,0)</f>
        <v>148185</v>
      </c>
      <c r="H22" s="37">
        <f>VLOOKUP(B22,[1]brokers!$B$6:$M$56,12,0)</f>
        <v>10627300000</v>
      </c>
      <c r="I22" s="15">
        <f>VLOOKUP(B22,[1]brokers!$B$6:$R$56,17,0)</f>
        <v>116443726.06</v>
      </c>
      <c r="J22" s="15">
        <v>0</v>
      </c>
      <c r="K22" s="15">
        <f>VLOOKUP(B22,[1]brokers!$B$6:$X$56,22,0)</f>
        <v>564419600</v>
      </c>
      <c r="L22" s="22">
        <f>VLOOKUP(B22,[1]brokers!$B$6:$Y$56,24,0)</f>
        <v>11308311511.059999</v>
      </c>
      <c r="M22" s="22">
        <v>76970725206.110001</v>
      </c>
      <c r="N22" s="26">
        <f>M22/$M$67</f>
        <v>6.2658788051386999E-2</v>
      </c>
      <c r="Q22" s="19"/>
    </row>
    <row r="23" spans="1:17" x14ac:dyDescent="0.25">
      <c r="A23" s="25">
        <f t="shared" si="0"/>
        <v>8</v>
      </c>
      <c r="B23" s="11" t="s">
        <v>95</v>
      </c>
      <c r="C23" s="12" t="s">
        <v>96</v>
      </c>
      <c r="D23" s="13" t="s">
        <v>14</v>
      </c>
      <c r="E23" s="13" t="s">
        <v>14</v>
      </c>
      <c r="F23" s="13" t="s">
        <v>14</v>
      </c>
      <c r="G23" s="37">
        <f>VLOOKUP(B23,[1]brokers!$B$6:$H$56,7,0)</f>
        <v>1112254410</v>
      </c>
      <c r="H23" s="37">
        <f>VLOOKUP(B23,[1]brokers!$B$6:$M$56,12,0)</f>
        <v>7600000</v>
      </c>
      <c r="I23" s="15">
        <f>VLOOKUP(B23,[1]brokers!$B$6:$R$56,17,0)</f>
        <v>6150321506.5499992</v>
      </c>
      <c r="J23" s="15">
        <v>0</v>
      </c>
      <c r="K23" s="15">
        <f>VLOOKUP(B23,[1]brokers!$B$6:$X$56,22,0)</f>
        <v>40236000</v>
      </c>
      <c r="L23" s="22">
        <f>VLOOKUP(B23,[1]brokers!$B$6:$Y$56,24,0)</f>
        <v>7310411916.5499992</v>
      </c>
      <c r="M23" s="22">
        <v>72737057801.530014</v>
      </c>
      <c r="N23" s="26">
        <f>M23/$M$67</f>
        <v>5.9212328792060898E-2</v>
      </c>
      <c r="Q23" s="19"/>
    </row>
    <row r="24" spans="1:17" x14ac:dyDescent="0.25">
      <c r="A24" s="25">
        <f t="shared" si="0"/>
        <v>9</v>
      </c>
      <c r="B24" s="11" t="s">
        <v>23</v>
      </c>
      <c r="C24" s="12" t="s">
        <v>104</v>
      </c>
      <c r="D24" s="13" t="s">
        <v>14</v>
      </c>
      <c r="E24" s="13" t="s">
        <v>14</v>
      </c>
      <c r="F24" s="14"/>
      <c r="G24" s="37">
        <f>VLOOKUP(B24,[1]brokers!$B$6:$H$56,7,0)</f>
        <v>30519080</v>
      </c>
      <c r="H24" s="37">
        <f>VLOOKUP(B24,[1]brokers!$B$6:$M$56,12,0)</f>
        <v>515300000</v>
      </c>
      <c r="I24" s="15">
        <f>VLOOKUP(B24,[1]brokers!$B$6:$R$56,17,0)</f>
        <v>212194353.44</v>
      </c>
      <c r="J24" s="15">
        <v>0</v>
      </c>
      <c r="K24" s="15">
        <f>VLOOKUP(B24,[1]brokers!$B$6:$X$56,22,0)</f>
        <v>0</v>
      </c>
      <c r="L24" s="22">
        <f>VLOOKUP(B24,[1]brokers!$B$6:$Y$56,24,0)</f>
        <v>758013433.44000006</v>
      </c>
      <c r="M24" s="22">
        <v>56420862865.330009</v>
      </c>
      <c r="N24" s="26">
        <f>M24/$M$67</f>
        <v>4.5929967250385902E-2</v>
      </c>
      <c r="Q24" s="19"/>
    </row>
    <row r="25" spans="1:17" s="7" customFormat="1" x14ac:dyDescent="0.25">
      <c r="A25" s="25">
        <f t="shared" si="0"/>
        <v>10</v>
      </c>
      <c r="B25" s="11" t="s">
        <v>27</v>
      </c>
      <c r="C25" s="12" t="s">
        <v>28</v>
      </c>
      <c r="D25" s="13" t="s">
        <v>14</v>
      </c>
      <c r="E25" s="13" t="s">
        <v>14</v>
      </c>
      <c r="F25" s="13" t="s">
        <v>14</v>
      </c>
      <c r="G25" s="37">
        <f>VLOOKUP(B25,[1]brokers!$B$6:$H$56,7,0)</f>
        <v>307008240</v>
      </c>
      <c r="H25" s="37">
        <f>VLOOKUP(B25,[1]brokers!$B$6:$M$56,12,0)</f>
        <v>0</v>
      </c>
      <c r="I25" s="15">
        <f>VLOOKUP(B25,[1]brokers!$B$6:$R$56,17,0)</f>
        <v>2518956838.52</v>
      </c>
      <c r="J25" s="15">
        <v>0</v>
      </c>
      <c r="K25" s="15">
        <f>VLOOKUP(B25,[1]brokers!$B$6:$X$56,22,0)</f>
        <v>3119600</v>
      </c>
      <c r="L25" s="22">
        <f>VLOOKUP(B25,[1]brokers!$B$6:$Y$56,24,0)</f>
        <v>2829084678.52</v>
      </c>
      <c r="M25" s="22">
        <v>37155457222.139999</v>
      </c>
      <c r="N25" s="26">
        <f>M25/$M$67</f>
        <v>3.0246771260115903E-2</v>
      </c>
      <c r="O25" s="22"/>
      <c r="Q25" s="19"/>
    </row>
    <row r="26" spans="1:17" x14ac:dyDescent="0.25">
      <c r="A26" s="25">
        <f t="shared" si="0"/>
        <v>11</v>
      </c>
      <c r="B26" s="11" t="s">
        <v>15</v>
      </c>
      <c r="C26" s="12" t="s">
        <v>16</v>
      </c>
      <c r="D26" s="13" t="s">
        <v>14</v>
      </c>
      <c r="E26" s="13" t="s">
        <v>14</v>
      </c>
      <c r="F26" s="13" t="s">
        <v>14</v>
      </c>
      <c r="G26" s="37">
        <f>VLOOKUP(B26,[1]brokers!$B$6:$H$56,7,0)</f>
        <v>9762820</v>
      </c>
      <c r="H26" s="37">
        <f>VLOOKUP(B26,[1]brokers!$B$6:$M$56,12,0)</f>
        <v>0</v>
      </c>
      <c r="I26" s="15">
        <f>VLOOKUP(B26,[1]brokers!$B$6:$R$56,17,0)</f>
        <v>61638176.060000002</v>
      </c>
      <c r="J26" s="15">
        <v>0</v>
      </c>
      <c r="K26" s="15">
        <f>VLOOKUP(B26,[1]brokers!$B$6:$X$56,22,0)</f>
        <v>0</v>
      </c>
      <c r="L26" s="22">
        <f>VLOOKUP(B26,[1]brokers!$B$6:$Y$56,24,0)</f>
        <v>71400996.060000002</v>
      </c>
      <c r="M26" s="22">
        <v>19145324487.82</v>
      </c>
      <c r="N26" s="26">
        <f>M26/$M$67</f>
        <v>1.5585442725724971E-2</v>
      </c>
      <c r="Q26" s="19"/>
    </row>
    <row r="27" spans="1:17" x14ac:dyDescent="0.25">
      <c r="A27" s="25">
        <f t="shared" si="0"/>
        <v>12</v>
      </c>
      <c r="B27" s="11" t="s">
        <v>70</v>
      </c>
      <c r="C27" s="12" t="s">
        <v>93</v>
      </c>
      <c r="D27" s="13" t="s">
        <v>14</v>
      </c>
      <c r="E27" s="13" t="s">
        <v>14</v>
      </c>
      <c r="F27" s="13" t="s">
        <v>14</v>
      </c>
      <c r="G27" s="37">
        <f>VLOOKUP(B27,[1]brokers!$B$6:$H$56,7,0)</f>
        <v>176180125</v>
      </c>
      <c r="H27" s="37">
        <f>VLOOKUP(B27,[1]brokers!$B$6:$M$56,12,0)</f>
        <v>0</v>
      </c>
      <c r="I27" s="15">
        <f>VLOOKUP(B27,[1]brokers!$B$6:$R$56,17,0)</f>
        <v>761007579.47000003</v>
      </c>
      <c r="J27" s="15">
        <v>0</v>
      </c>
      <c r="K27" s="15">
        <f>VLOOKUP(B27,[1]brokers!$B$6:$X$56,22,0)</f>
        <v>0</v>
      </c>
      <c r="L27" s="22">
        <f>VLOOKUP(B27,[1]brokers!$B$6:$Y$56,24,0)</f>
        <v>937187704.47000003</v>
      </c>
      <c r="M27" s="22">
        <v>14072142808.01</v>
      </c>
      <c r="N27" s="26">
        <f>M27/$M$67</f>
        <v>1.1455568481066552E-2</v>
      </c>
      <c r="Q27" s="19"/>
    </row>
    <row r="28" spans="1:17" x14ac:dyDescent="0.25">
      <c r="A28" s="25">
        <f t="shared" si="0"/>
        <v>13</v>
      </c>
      <c r="B28" s="11" t="s">
        <v>36</v>
      </c>
      <c r="C28" s="12" t="s">
        <v>37</v>
      </c>
      <c r="D28" s="13" t="s">
        <v>14</v>
      </c>
      <c r="E28" s="13"/>
      <c r="F28" s="14"/>
      <c r="G28" s="37">
        <f>VLOOKUP(B28,[1]brokers!$B$6:$H$56,7,0)</f>
        <v>1980425</v>
      </c>
      <c r="H28" s="37">
        <f>VLOOKUP(B28,[1]brokers!$B$6:$M$56,12,0)</f>
        <v>0</v>
      </c>
      <c r="I28" s="15">
        <f>VLOOKUP(B28,[1]brokers!$B$6:$R$56,17,0)</f>
        <v>446984342.14999998</v>
      </c>
      <c r="J28" s="15">
        <v>0</v>
      </c>
      <c r="K28" s="15">
        <f>VLOOKUP(B28,[1]brokers!$B$6:$X$56,22,0)</f>
        <v>0</v>
      </c>
      <c r="L28" s="22">
        <f>VLOOKUP(B28,[1]brokers!$B$6:$Y$56,24,0)</f>
        <v>448964767.14999998</v>
      </c>
      <c r="M28" s="22">
        <v>6987569436.79</v>
      </c>
      <c r="N28" s="26">
        <f>M28/$M$67</f>
        <v>5.6883007294235384E-3</v>
      </c>
      <c r="Q28" s="19"/>
    </row>
    <row r="29" spans="1:17" x14ac:dyDescent="0.25">
      <c r="A29" s="25">
        <f t="shared" si="0"/>
        <v>14</v>
      </c>
      <c r="B29" s="11" t="s">
        <v>72</v>
      </c>
      <c r="C29" s="12" t="s">
        <v>73</v>
      </c>
      <c r="D29" s="13" t="s">
        <v>14</v>
      </c>
      <c r="E29" s="13" t="s">
        <v>14</v>
      </c>
      <c r="F29" s="14"/>
      <c r="G29" s="37">
        <f>VLOOKUP(B29,[1]brokers!$B$6:$H$56,7,0)</f>
        <v>0</v>
      </c>
      <c r="H29" s="37">
        <f>VLOOKUP(B29,[1]brokers!$B$6:$M$56,12,0)</f>
        <v>0</v>
      </c>
      <c r="I29" s="15">
        <f>VLOOKUP(B29,[1]brokers!$B$6:$R$56,17,0)</f>
        <v>12353021.800000001</v>
      </c>
      <c r="J29" s="15">
        <v>0</v>
      </c>
      <c r="K29" s="15">
        <f>VLOOKUP(B29,[1]brokers!$B$6:$X$56,22,0)</f>
        <v>0</v>
      </c>
      <c r="L29" s="22">
        <f>VLOOKUP(B29,[1]brokers!$B$6:$Y$56,24,0)</f>
        <v>12353021.800000001</v>
      </c>
      <c r="M29" s="22">
        <v>5800466114.2700014</v>
      </c>
      <c r="N29" s="26">
        <f>M29/$M$67</f>
        <v>4.721927406556972E-3</v>
      </c>
      <c r="Q29" s="19"/>
    </row>
    <row r="30" spans="1:17" x14ac:dyDescent="0.25">
      <c r="A30" s="25">
        <f t="shared" si="0"/>
        <v>15</v>
      </c>
      <c r="B30" s="11" t="s">
        <v>25</v>
      </c>
      <c r="C30" s="12" t="s">
        <v>26</v>
      </c>
      <c r="D30" s="13" t="s">
        <v>14</v>
      </c>
      <c r="E30" s="13" t="s">
        <v>14</v>
      </c>
      <c r="F30" s="13" t="s">
        <v>14</v>
      </c>
      <c r="G30" s="37">
        <f>VLOOKUP(B30,[1]brokers!$B$6:$H$56,7,0)</f>
        <v>17885245</v>
      </c>
      <c r="H30" s="37">
        <f>VLOOKUP(B30,[1]brokers!$B$6:$M$56,12,0)</f>
        <v>0</v>
      </c>
      <c r="I30" s="15">
        <f>VLOOKUP(B30,[1]brokers!$B$6:$R$56,17,0)</f>
        <v>116849923.97999999</v>
      </c>
      <c r="J30" s="15">
        <v>0</v>
      </c>
      <c r="K30" s="15">
        <f>VLOOKUP(B30,[1]brokers!$B$6:$X$56,22,0)</f>
        <v>0</v>
      </c>
      <c r="L30" s="22">
        <f>VLOOKUP(B30,[1]brokers!$B$6:$Y$56,24,0)</f>
        <v>134735168.97999999</v>
      </c>
      <c r="M30" s="22">
        <v>4071503450.3499999</v>
      </c>
      <c r="N30" s="26">
        <f>M30/$M$67</f>
        <v>3.3144480718199113E-3</v>
      </c>
      <c r="Q30" s="19"/>
    </row>
    <row r="31" spans="1:17" x14ac:dyDescent="0.25">
      <c r="A31" s="25">
        <f t="shared" si="0"/>
        <v>16</v>
      </c>
      <c r="B31" s="11" t="s">
        <v>107</v>
      </c>
      <c r="C31" s="12" t="s">
        <v>106</v>
      </c>
      <c r="D31" s="13" t="s">
        <v>14</v>
      </c>
      <c r="E31" s="14"/>
      <c r="F31" s="14"/>
      <c r="G31" s="37">
        <f>VLOOKUP(B31,[1]brokers!$B$6:$H$56,7,0)</f>
        <v>8320375</v>
      </c>
      <c r="H31" s="37">
        <f>VLOOKUP(B31,[1]brokers!$B$6:$M$56,12,0)</f>
        <v>8900000</v>
      </c>
      <c r="I31" s="15">
        <f>VLOOKUP(B31,[1]brokers!$B$6:$R$56,17,0)</f>
        <v>86333872.730000004</v>
      </c>
      <c r="J31" s="15">
        <v>0</v>
      </c>
      <c r="K31" s="15">
        <f>VLOOKUP(B31,[1]brokers!$B$6:$X$56,22,0)</f>
        <v>0</v>
      </c>
      <c r="L31" s="22">
        <f>VLOOKUP(B31,[1]brokers!$B$6:$Y$56,24,0)</f>
        <v>103554247.73</v>
      </c>
      <c r="M31" s="22">
        <v>3908853690.6100001</v>
      </c>
      <c r="N31" s="26">
        <f>M31/$M$67</f>
        <v>3.1820414094834537E-3</v>
      </c>
      <c r="Q31" s="19"/>
    </row>
    <row r="32" spans="1:17" x14ac:dyDescent="0.25">
      <c r="A32" s="25">
        <f t="shared" si="0"/>
        <v>17</v>
      </c>
      <c r="B32" s="11" t="s">
        <v>80</v>
      </c>
      <c r="C32" s="12" t="s">
        <v>81</v>
      </c>
      <c r="D32" s="13" t="s">
        <v>14</v>
      </c>
      <c r="E32" s="13" t="s">
        <v>14</v>
      </c>
      <c r="F32" s="13" t="s">
        <v>14</v>
      </c>
      <c r="G32" s="37">
        <f>VLOOKUP(B32,[1]brokers!$B$6:$H$56,7,0)</f>
        <v>54626060</v>
      </c>
      <c r="H32" s="37">
        <f>VLOOKUP(B32,[1]brokers!$B$6:$M$56,12,0)</f>
        <v>2000000</v>
      </c>
      <c r="I32" s="15">
        <f>VLOOKUP(B32,[1]brokers!$B$6:$R$56,17,0)</f>
        <v>155863838.00999999</v>
      </c>
      <c r="J32" s="15">
        <v>0</v>
      </c>
      <c r="K32" s="15">
        <f>VLOOKUP(B32,[1]brokers!$B$6:$X$56,22,0)</f>
        <v>0</v>
      </c>
      <c r="L32" s="22">
        <f>VLOOKUP(B32,[1]brokers!$B$6:$Y$56,24,0)</f>
        <v>212489898.00999999</v>
      </c>
      <c r="M32" s="22">
        <v>3526822752.3100004</v>
      </c>
      <c r="N32" s="26">
        <f>M32/$M$67</f>
        <v>2.8710453063817516E-3</v>
      </c>
      <c r="Q32" s="19"/>
    </row>
    <row r="33" spans="1:17" x14ac:dyDescent="0.25">
      <c r="A33" s="25">
        <f t="shared" si="0"/>
        <v>18</v>
      </c>
      <c r="B33" s="11" t="s">
        <v>17</v>
      </c>
      <c r="C33" s="12" t="s">
        <v>18</v>
      </c>
      <c r="D33" s="13" t="s">
        <v>14</v>
      </c>
      <c r="E33" s="13" t="s">
        <v>14</v>
      </c>
      <c r="F33" s="13" t="s">
        <v>14</v>
      </c>
      <c r="G33" s="37">
        <f>VLOOKUP(B33,[1]brokers!$B$6:$H$56,7,0)</f>
        <v>55546990</v>
      </c>
      <c r="H33" s="37">
        <f>VLOOKUP(B33,[1]brokers!$B$6:$M$56,12,0)</f>
        <v>3101900000</v>
      </c>
      <c r="I33" s="15">
        <f>VLOOKUP(B33,[1]brokers!$B$6:$R$56,17,0)</f>
        <v>106751231.38</v>
      </c>
      <c r="J33" s="15">
        <v>0</v>
      </c>
      <c r="K33" s="15">
        <f>VLOOKUP(B33,[1]brokers!$B$6:$X$56,22,0)</f>
        <v>0</v>
      </c>
      <c r="L33" s="22">
        <f>VLOOKUP(B33,[1]brokers!$B$6:$Y$56,24,0)</f>
        <v>3264198221.3800001</v>
      </c>
      <c r="M33" s="22">
        <v>3445461420.8400002</v>
      </c>
      <c r="N33" s="26">
        <f>M33/$M$67</f>
        <v>2.8048123014242678E-3</v>
      </c>
      <c r="Q33" s="19"/>
    </row>
    <row r="34" spans="1:17" x14ac:dyDescent="0.25">
      <c r="A34" s="25">
        <f t="shared" si="0"/>
        <v>19</v>
      </c>
      <c r="B34" s="11" t="s">
        <v>74</v>
      </c>
      <c r="C34" s="12" t="s">
        <v>75</v>
      </c>
      <c r="D34" s="13" t="s">
        <v>14</v>
      </c>
      <c r="E34" s="14"/>
      <c r="F34" s="14"/>
      <c r="G34" s="37">
        <f>VLOOKUP(B34,[1]brokers!$B$6:$H$56,7,0)</f>
        <v>617715</v>
      </c>
      <c r="H34" s="37">
        <f>VLOOKUP(B34,[1]brokers!$B$6:$M$56,12,0)</f>
        <v>0</v>
      </c>
      <c r="I34" s="15">
        <f>VLOOKUP(B34,[1]brokers!$B$6:$R$56,17,0)</f>
        <v>96442340</v>
      </c>
      <c r="J34" s="15">
        <v>0</v>
      </c>
      <c r="K34" s="15">
        <f>VLOOKUP(B34,[1]brokers!$B$6:$X$56,22,0)</f>
        <v>0</v>
      </c>
      <c r="L34" s="22">
        <f>VLOOKUP(B34,[1]brokers!$B$6:$Y$56,24,0)</f>
        <v>97060055</v>
      </c>
      <c r="M34" s="22">
        <v>1600751751.73</v>
      </c>
      <c r="N34" s="26">
        <f>M34/$M$67</f>
        <v>1.303107960409012E-3</v>
      </c>
      <c r="Q34" s="19"/>
    </row>
    <row r="35" spans="1:17" x14ac:dyDescent="0.25">
      <c r="A35" s="25">
        <f t="shared" si="0"/>
        <v>20</v>
      </c>
      <c r="B35" s="11" t="s">
        <v>29</v>
      </c>
      <c r="C35" s="12" t="s">
        <v>30</v>
      </c>
      <c r="D35" s="13" t="s">
        <v>14</v>
      </c>
      <c r="E35" s="14"/>
      <c r="F35" s="14"/>
      <c r="G35" s="37">
        <f>VLOOKUP(B35,[1]brokers!$B$6:$H$56,7,0)</f>
        <v>452510</v>
      </c>
      <c r="H35" s="37">
        <f>VLOOKUP(B35,[1]brokers!$B$6:$M$56,12,0)</f>
        <v>0</v>
      </c>
      <c r="I35" s="15">
        <f>VLOOKUP(B35,[1]brokers!$B$6:$R$56,17,0)</f>
        <v>46222904.539999999</v>
      </c>
      <c r="J35" s="15">
        <v>0</v>
      </c>
      <c r="K35" s="15">
        <f>VLOOKUP(B35,[1]brokers!$B$6:$X$56,22,0)</f>
        <v>0</v>
      </c>
      <c r="L35" s="22">
        <f>VLOOKUP(B35,[1]brokers!$B$6:$Y$56,24,0)</f>
        <v>46675414.539999999</v>
      </c>
      <c r="M35" s="22">
        <v>933611523.47000003</v>
      </c>
      <c r="N35" s="26">
        <f>M35/$M$67</f>
        <v>7.6001579061120189E-4</v>
      </c>
      <c r="Q35" s="19"/>
    </row>
    <row r="36" spans="1:17" x14ac:dyDescent="0.25">
      <c r="A36" s="25">
        <f t="shared" si="0"/>
        <v>21</v>
      </c>
      <c r="B36" s="11" t="s">
        <v>87</v>
      </c>
      <c r="C36" s="12" t="s">
        <v>88</v>
      </c>
      <c r="D36" s="13" t="s">
        <v>14</v>
      </c>
      <c r="E36" s="14"/>
      <c r="F36" s="14"/>
      <c r="G36" s="37">
        <f>VLOOKUP(B36,[1]brokers!$B$6:$H$56,7,0)</f>
        <v>0</v>
      </c>
      <c r="H36" s="37">
        <f>VLOOKUP(B36,[1]brokers!$B$6:$M$56,12,0)</f>
        <v>0</v>
      </c>
      <c r="I36" s="15">
        <f>VLOOKUP(B36,[1]brokers!$B$6:$R$56,17,0)</f>
        <v>0</v>
      </c>
      <c r="J36" s="15">
        <v>0</v>
      </c>
      <c r="K36" s="15">
        <f>VLOOKUP(B36,[1]brokers!$B$6:$X$56,22,0)</f>
        <v>0</v>
      </c>
      <c r="L36" s="22">
        <f>VLOOKUP(B36,[1]brokers!$B$6:$Y$56,24,0)</f>
        <v>0</v>
      </c>
      <c r="M36" s="22">
        <v>628593536.78999996</v>
      </c>
      <c r="N36" s="26">
        <f>M36/$M$67</f>
        <v>5.1171285039509776E-4</v>
      </c>
      <c r="Q36" s="19"/>
    </row>
    <row r="37" spans="1:17" x14ac:dyDescent="0.25">
      <c r="A37" s="25">
        <f t="shared" si="0"/>
        <v>22</v>
      </c>
      <c r="B37" s="11" t="s">
        <v>38</v>
      </c>
      <c r="C37" s="12" t="s">
        <v>39</v>
      </c>
      <c r="D37" s="13" t="s">
        <v>14</v>
      </c>
      <c r="E37" s="13" t="s">
        <v>14</v>
      </c>
      <c r="F37" s="14"/>
      <c r="G37" s="37">
        <f>VLOOKUP(B37,[1]brokers!$B$6:$H$56,7,0)</f>
        <v>0</v>
      </c>
      <c r="H37" s="37">
        <f>VLOOKUP(B37,[1]brokers!$B$6:$M$56,12,0)</f>
        <v>0</v>
      </c>
      <c r="I37" s="15">
        <f>VLOOKUP(B37,[1]brokers!$B$6:$R$56,17,0)</f>
        <v>3750000</v>
      </c>
      <c r="J37" s="15">
        <v>0</v>
      </c>
      <c r="K37" s="15">
        <f>VLOOKUP(B37,[1]brokers!$B$6:$X$56,22,0)</f>
        <v>0</v>
      </c>
      <c r="L37" s="22">
        <f>VLOOKUP(B37,[1]brokers!$B$6:$Y$56,24,0)</f>
        <v>3750000</v>
      </c>
      <c r="M37" s="22">
        <v>581095331.31999993</v>
      </c>
      <c r="N37" s="26">
        <f>M37/$M$67</f>
        <v>4.7304646156484529E-4</v>
      </c>
      <c r="Q37" s="19"/>
    </row>
    <row r="38" spans="1:17" x14ac:dyDescent="0.25">
      <c r="A38" s="25">
        <f t="shared" si="0"/>
        <v>23</v>
      </c>
      <c r="B38" s="11" t="s">
        <v>53</v>
      </c>
      <c r="C38" s="12" t="s">
        <v>54</v>
      </c>
      <c r="D38" s="13" t="s">
        <v>14</v>
      </c>
      <c r="E38" s="14"/>
      <c r="F38" s="14"/>
      <c r="G38" s="37">
        <f>VLOOKUP(B38,[1]brokers!$B$6:$H$56,7,0)</f>
        <v>22200</v>
      </c>
      <c r="H38" s="37">
        <f>VLOOKUP(B38,[1]brokers!$B$6:$M$56,12,0)</f>
        <v>0</v>
      </c>
      <c r="I38" s="15">
        <f>VLOOKUP(B38,[1]brokers!$B$6:$R$56,17,0)</f>
        <v>8603563.9700000007</v>
      </c>
      <c r="J38" s="15">
        <v>0</v>
      </c>
      <c r="K38" s="15">
        <f>VLOOKUP(B38,[1]brokers!$B$6:$X$56,22,0)</f>
        <v>0</v>
      </c>
      <c r="L38" s="22">
        <f>VLOOKUP(B38,[1]brokers!$B$6:$Y$56,24,0)</f>
        <v>8625763.9700000007</v>
      </c>
      <c r="M38" s="22">
        <v>530750187.93000001</v>
      </c>
      <c r="N38" s="26">
        <f>M38/$M$67</f>
        <v>4.3206249447029754E-4</v>
      </c>
      <c r="Q38" s="19"/>
    </row>
    <row r="39" spans="1:17" x14ac:dyDescent="0.25">
      <c r="A39" s="25">
        <f t="shared" si="0"/>
        <v>24</v>
      </c>
      <c r="B39" s="11" t="s">
        <v>41</v>
      </c>
      <c r="C39" s="12" t="s">
        <v>42</v>
      </c>
      <c r="D39" s="13" t="s">
        <v>14</v>
      </c>
      <c r="E39" s="14"/>
      <c r="F39" s="14"/>
      <c r="G39" s="37">
        <f>VLOOKUP(B39,[1]brokers!$B$6:$H$56,7,0)</f>
        <v>7665845</v>
      </c>
      <c r="H39" s="37">
        <f>VLOOKUP(B39,[1]brokers!$B$6:$M$56,12,0)</f>
        <v>0</v>
      </c>
      <c r="I39" s="15">
        <f>VLOOKUP(B39,[1]brokers!$B$6:$R$56,17,0)</f>
        <v>5630908.46</v>
      </c>
      <c r="J39" s="15">
        <v>0</v>
      </c>
      <c r="K39" s="15">
        <f>VLOOKUP(B39,[1]brokers!$B$6:$X$56,22,0)</f>
        <v>0</v>
      </c>
      <c r="L39" s="22">
        <f>VLOOKUP(B39,[1]brokers!$B$6:$Y$56,24,0)</f>
        <v>13296753.460000001</v>
      </c>
      <c r="M39" s="22">
        <v>454279293.75999999</v>
      </c>
      <c r="N39" s="26">
        <f>M39/$M$67</f>
        <v>3.6981059886885504E-4</v>
      </c>
      <c r="O39" s="1"/>
      <c r="Q39" s="19"/>
    </row>
    <row r="40" spans="1:17" x14ac:dyDescent="0.25">
      <c r="A40" s="25">
        <f t="shared" si="0"/>
        <v>25</v>
      </c>
      <c r="B40" s="11" t="s">
        <v>32</v>
      </c>
      <c r="C40" s="12" t="s">
        <v>33</v>
      </c>
      <c r="D40" s="13" t="s">
        <v>14</v>
      </c>
      <c r="E40" s="14"/>
      <c r="F40" s="14"/>
      <c r="G40" s="37">
        <f>VLOOKUP(B40,[1]brokers!$B$6:$H$56,7,0)</f>
        <v>1168645</v>
      </c>
      <c r="H40" s="37">
        <f>VLOOKUP(B40,[1]brokers!$B$6:$M$56,12,0)</f>
        <v>0</v>
      </c>
      <c r="I40" s="15">
        <f>VLOOKUP(B40,[1]brokers!$B$6:$R$56,17,0)</f>
        <v>8239474.8099999996</v>
      </c>
      <c r="J40" s="15">
        <v>0</v>
      </c>
      <c r="K40" s="15">
        <f>VLOOKUP(B40,[1]brokers!$B$6:$X$56,22,0)</f>
        <v>0</v>
      </c>
      <c r="L40" s="22">
        <f>VLOOKUP(B40,[1]brokers!$B$6:$Y$56,24,0)</f>
        <v>9408119.8099999987</v>
      </c>
      <c r="M40" s="22">
        <v>446316054.46000004</v>
      </c>
      <c r="N40" s="26">
        <f>M40/$M$67</f>
        <v>3.633280443370502E-4</v>
      </c>
      <c r="Q40" s="19"/>
    </row>
    <row r="41" spans="1:17" x14ac:dyDescent="0.25">
      <c r="A41" s="25">
        <f t="shared" si="0"/>
        <v>26</v>
      </c>
      <c r="B41" s="11" t="s">
        <v>51</v>
      </c>
      <c r="C41" s="12" t="s">
        <v>52</v>
      </c>
      <c r="D41" s="13" t="s">
        <v>14</v>
      </c>
      <c r="E41" s="14"/>
      <c r="F41" s="13" t="s">
        <v>14</v>
      </c>
      <c r="G41" s="37">
        <f>VLOOKUP(B41,[1]brokers!$B$6:$H$56,7,0)</f>
        <v>0</v>
      </c>
      <c r="H41" s="37">
        <f>VLOOKUP(B41,[1]brokers!$B$6:$M$56,12,0)</f>
        <v>0</v>
      </c>
      <c r="I41" s="15">
        <f>VLOOKUP(B41,[1]brokers!$B$6:$R$56,17,0)</f>
        <v>42843800.789999999</v>
      </c>
      <c r="J41" s="15">
        <v>0</v>
      </c>
      <c r="K41" s="15">
        <f>VLOOKUP(B41,[1]brokers!$B$6:$X$56,22,0)</f>
        <v>0</v>
      </c>
      <c r="L41" s="22">
        <f>VLOOKUP(B41,[1]brokers!$B$6:$Y$56,24,0)</f>
        <v>42843800.789999999</v>
      </c>
      <c r="M41" s="22">
        <v>445770325.79000002</v>
      </c>
      <c r="N41" s="26">
        <f>M41/$M$67</f>
        <v>3.628837884595652E-4</v>
      </c>
      <c r="Q41" s="19"/>
    </row>
    <row r="42" spans="1:17" x14ac:dyDescent="0.25">
      <c r="A42" s="25">
        <v>27</v>
      </c>
      <c r="B42" s="11" t="s">
        <v>85</v>
      </c>
      <c r="C42" s="12" t="s">
        <v>86</v>
      </c>
      <c r="D42" s="13" t="s">
        <v>14</v>
      </c>
      <c r="E42" s="14"/>
      <c r="F42" s="14"/>
      <c r="G42" s="37">
        <f>VLOOKUP(B42,[1]brokers!$B$6:$H$56,7,0)</f>
        <v>18332390</v>
      </c>
      <c r="H42" s="37">
        <f>VLOOKUP(B42,[1]brokers!$B$6:$M$56,12,0)</f>
        <v>0</v>
      </c>
      <c r="I42" s="15">
        <f>VLOOKUP(B42,[1]brokers!$B$6:$R$56,17,0)</f>
        <v>148206180.78</v>
      </c>
      <c r="J42" s="15">
        <v>0</v>
      </c>
      <c r="K42" s="15">
        <f>VLOOKUP(B42,[1]brokers!$B$6:$X$56,22,0)</f>
        <v>0</v>
      </c>
      <c r="L42" s="22">
        <f>VLOOKUP(B42,[1]brokers!$B$6:$Y$56,24,0)</f>
        <v>166538570.78</v>
      </c>
      <c r="M42" s="22">
        <v>276605508.88</v>
      </c>
      <c r="N42" s="26">
        <f>M42/$M$67</f>
        <v>2.2517347872645684E-4</v>
      </c>
      <c r="Q42" s="19"/>
    </row>
    <row r="43" spans="1:17" x14ac:dyDescent="0.25">
      <c r="A43" s="25">
        <f t="shared" si="0"/>
        <v>28</v>
      </c>
      <c r="B43" s="11" t="s">
        <v>58</v>
      </c>
      <c r="C43" s="12" t="s">
        <v>59</v>
      </c>
      <c r="D43" s="13" t="s">
        <v>14</v>
      </c>
      <c r="E43" s="14"/>
      <c r="F43" s="14"/>
      <c r="G43" s="37">
        <f>VLOOKUP(B43,[1]brokers!$B$6:$H$56,7,0)</f>
        <v>5262140</v>
      </c>
      <c r="H43" s="37">
        <f>VLOOKUP(B43,[1]brokers!$B$6:$M$56,12,0)</f>
        <v>0</v>
      </c>
      <c r="I43" s="15">
        <f>VLOOKUP(B43,[1]brokers!$B$6:$R$56,17,0)</f>
        <v>3249991.45</v>
      </c>
      <c r="J43" s="15">
        <v>0</v>
      </c>
      <c r="K43" s="15">
        <f>VLOOKUP(B43,[1]brokers!$B$6:$X$56,22,0)</f>
        <v>0</v>
      </c>
      <c r="L43" s="22">
        <f>VLOOKUP(B43,[1]brokers!$B$6:$Y$56,24,0)</f>
        <v>8512131.4499999993</v>
      </c>
      <c r="M43" s="22">
        <v>269234427.54000002</v>
      </c>
      <c r="N43" s="26">
        <f>M43/$M$67</f>
        <v>2.1917297629964679E-4</v>
      </c>
      <c r="Q43" s="19"/>
    </row>
    <row r="44" spans="1:17" x14ac:dyDescent="0.25">
      <c r="A44" s="25">
        <f t="shared" si="0"/>
        <v>29</v>
      </c>
      <c r="B44" s="11" t="s">
        <v>43</v>
      </c>
      <c r="C44" s="12" t="s">
        <v>44</v>
      </c>
      <c r="D44" s="13" t="s">
        <v>14</v>
      </c>
      <c r="E44" s="14"/>
      <c r="F44" s="14"/>
      <c r="G44" s="37">
        <f>VLOOKUP(B44,[1]brokers!$B$6:$H$56,7,0)</f>
        <v>0</v>
      </c>
      <c r="H44" s="37">
        <f>VLOOKUP(B44,[1]brokers!$B$6:$M$56,12,0)</f>
        <v>0</v>
      </c>
      <c r="I44" s="15">
        <f>VLOOKUP(B44,[1]brokers!$B$6:$R$56,17,0)</f>
        <v>0</v>
      </c>
      <c r="J44" s="15">
        <v>0</v>
      </c>
      <c r="K44" s="15">
        <f>VLOOKUP(B44,[1]brokers!$B$6:$X$56,22,0)</f>
        <v>0</v>
      </c>
      <c r="L44" s="22">
        <f>VLOOKUP(B44,[1]brokers!$B$6:$Y$56,24,0)</f>
        <v>0</v>
      </c>
      <c r="M44" s="22">
        <v>264587586.00000003</v>
      </c>
      <c r="N44" s="26">
        <f>M44/$M$67</f>
        <v>2.1539016850637778E-4</v>
      </c>
      <c r="Q44" s="19"/>
    </row>
    <row r="45" spans="1:17" x14ac:dyDescent="0.25">
      <c r="A45" s="25">
        <f t="shared" si="0"/>
        <v>30</v>
      </c>
      <c r="B45" s="11" t="s">
        <v>83</v>
      </c>
      <c r="C45" s="12" t="s">
        <v>84</v>
      </c>
      <c r="D45" s="13" t="s">
        <v>14</v>
      </c>
      <c r="E45" s="13" t="s">
        <v>14</v>
      </c>
      <c r="F45" s="13" t="s">
        <v>14</v>
      </c>
      <c r="G45" s="37">
        <f>VLOOKUP(B45,[1]brokers!$B$6:$H$56,7,0)</f>
        <v>0</v>
      </c>
      <c r="H45" s="37">
        <f>VLOOKUP(B45,[1]brokers!$B$6:$M$56,12,0)</f>
        <v>0</v>
      </c>
      <c r="I45" s="15">
        <f>VLOOKUP(B45,[1]brokers!$B$6:$R$56,17,0)</f>
        <v>7602444.2599999998</v>
      </c>
      <c r="J45" s="15">
        <v>0</v>
      </c>
      <c r="K45" s="15">
        <f>VLOOKUP(B45,[1]brokers!$B$6:$X$56,22,0)</f>
        <v>0</v>
      </c>
      <c r="L45" s="22">
        <f>VLOOKUP(B45,[1]brokers!$B$6:$Y$56,24,0)</f>
        <v>7602444.2599999998</v>
      </c>
      <c r="M45" s="22">
        <v>256186313.86000001</v>
      </c>
      <c r="N45" s="26">
        <f>M45/$M$67</f>
        <v>2.0855102896374429E-4</v>
      </c>
      <c r="Q45" s="19"/>
    </row>
    <row r="46" spans="1:17" x14ac:dyDescent="0.25">
      <c r="A46" s="25">
        <f t="shared" si="0"/>
        <v>31</v>
      </c>
      <c r="B46" s="11" t="s">
        <v>49</v>
      </c>
      <c r="C46" s="12" t="s">
        <v>50</v>
      </c>
      <c r="D46" s="13" t="s">
        <v>14</v>
      </c>
      <c r="E46" s="14"/>
      <c r="F46" s="14"/>
      <c r="G46" s="37">
        <f>VLOOKUP(B46,[1]brokers!$B$6:$H$56,7,0)</f>
        <v>0</v>
      </c>
      <c r="H46" s="37">
        <f>VLOOKUP(B46,[1]brokers!$B$6:$M$56,12,0)</f>
        <v>0</v>
      </c>
      <c r="I46" s="15">
        <f>VLOOKUP(B46,[1]brokers!$B$6:$R$56,17,0)</f>
        <v>3726910</v>
      </c>
      <c r="J46" s="15">
        <v>0</v>
      </c>
      <c r="K46" s="15">
        <f>VLOOKUP(B46,[1]brokers!$B$6:$X$56,22,0)</f>
        <v>0</v>
      </c>
      <c r="L46" s="22">
        <f>VLOOKUP(B46,[1]brokers!$B$6:$Y$56,24,0)</f>
        <v>3726910</v>
      </c>
      <c r="M46" s="22">
        <v>246952652.86000001</v>
      </c>
      <c r="N46" s="26">
        <f>M46/$M$67</f>
        <v>2.0103427495125344E-4</v>
      </c>
      <c r="Q46" s="19"/>
    </row>
    <row r="47" spans="1:17" x14ac:dyDescent="0.25">
      <c r="A47" s="25">
        <f t="shared" si="0"/>
        <v>32</v>
      </c>
      <c r="B47" s="11" t="s">
        <v>62</v>
      </c>
      <c r="C47" s="12" t="s">
        <v>63</v>
      </c>
      <c r="D47" s="13" t="s">
        <v>14</v>
      </c>
      <c r="E47" s="14"/>
      <c r="F47" s="14"/>
      <c r="G47" s="37">
        <f>VLOOKUP(B47,[1]brokers!$B$6:$H$56,7,0)</f>
        <v>0</v>
      </c>
      <c r="H47" s="37">
        <f>VLOOKUP(B47,[1]brokers!$B$6:$M$56,12,0)</f>
        <v>0</v>
      </c>
      <c r="I47" s="15">
        <f>VLOOKUP(B47,[1]brokers!$B$6:$R$56,17,0)</f>
        <v>4494386.05</v>
      </c>
      <c r="J47" s="15">
        <v>0</v>
      </c>
      <c r="K47" s="15">
        <f>VLOOKUP(B47,[1]brokers!$B$6:$X$56,22,0)</f>
        <v>0</v>
      </c>
      <c r="L47" s="22">
        <f>VLOOKUP(B47,[1]brokers!$B$6:$Y$56,24,0)</f>
        <v>4494386.05</v>
      </c>
      <c r="M47" s="22">
        <v>216449329.41</v>
      </c>
      <c r="N47" s="26">
        <f>M47/$M$67</f>
        <v>1.762027396656182E-4</v>
      </c>
      <c r="Q47" s="19"/>
    </row>
    <row r="48" spans="1:17" x14ac:dyDescent="0.25">
      <c r="A48" s="25">
        <f t="shared" si="0"/>
        <v>33</v>
      </c>
      <c r="B48" s="11" t="s">
        <v>78</v>
      </c>
      <c r="C48" s="12" t="s">
        <v>79</v>
      </c>
      <c r="D48" s="13" t="s">
        <v>14</v>
      </c>
      <c r="E48" s="14"/>
      <c r="F48" s="14"/>
      <c r="G48" s="37">
        <f>VLOOKUP(B48,[1]brokers!$B$6:$H$56,7,0)</f>
        <v>0</v>
      </c>
      <c r="H48" s="37">
        <f>VLOOKUP(B48,[1]brokers!$B$6:$M$56,12,0)</f>
        <v>0</v>
      </c>
      <c r="I48" s="15">
        <f>VLOOKUP(B48,[1]brokers!$B$6:$R$56,17,0)</f>
        <v>0</v>
      </c>
      <c r="J48" s="15">
        <v>0</v>
      </c>
      <c r="K48" s="15">
        <f>VLOOKUP(B48,[1]brokers!$B$6:$X$56,22,0)</f>
        <v>0</v>
      </c>
      <c r="L48" s="22">
        <f>VLOOKUP(B48,[1]brokers!$B$6:$Y$56,24,0)</f>
        <v>0</v>
      </c>
      <c r="M48" s="22">
        <v>208155597.90000001</v>
      </c>
      <c r="N48" s="26">
        <f>M48/$M$67</f>
        <v>1.6945114464753013E-4</v>
      </c>
      <c r="Q48" s="19"/>
    </row>
    <row r="49" spans="1:17" x14ac:dyDescent="0.25">
      <c r="A49" s="25">
        <f t="shared" si="0"/>
        <v>34</v>
      </c>
      <c r="B49" s="11" t="s">
        <v>40</v>
      </c>
      <c r="C49" s="12" t="s">
        <v>114</v>
      </c>
      <c r="D49" s="13" t="s">
        <v>14</v>
      </c>
      <c r="E49" s="14"/>
      <c r="F49" s="14"/>
      <c r="G49" s="37">
        <f>VLOOKUP(B49,[1]brokers!$B$6:$H$56,7,0)</f>
        <v>0</v>
      </c>
      <c r="H49" s="37">
        <f>VLOOKUP(B49,[1]brokers!$B$6:$M$56,12,0)</f>
        <v>0</v>
      </c>
      <c r="I49" s="15">
        <f>VLOOKUP(B49,[1]brokers!$B$6:$R$56,17,0)</f>
        <v>9735290.75</v>
      </c>
      <c r="J49" s="15">
        <v>0</v>
      </c>
      <c r="K49" s="15">
        <f>VLOOKUP(B49,[1]brokers!$B$6:$X$56,22,0)</f>
        <v>0</v>
      </c>
      <c r="L49" s="22">
        <f>VLOOKUP(B49,[1]brokers!$B$6:$Y$56,24,0)</f>
        <v>9735290.75</v>
      </c>
      <c r="M49" s="22">
        <v>203126954.78</v>
      </c>
      <c r="N49" s="26">
        <f>M49/$M$67</f>
        <v>1.6535752746257558E-4</v>
      </c>
      <c r="Q49" s="19"/>
    </row>
    <row r="50" spans="1:17" x14ac:dyDescent="0.25">
      <c r="A50" s="25">
        <f t="shared" si="0"/>
        <v>35</v>
      </c>
      <c r="B50" s="11" t="s">
        <v>64</v>
      </c>
      <c r="C50" s="12" t="s">
        <v>65</v>
      </c>
      <c r="D50" s="13" t="s">
        <v>14</v>
      </c>
      <c r="E50" s="14"/>
      <c r="F50" s="14"/>
      <c r="G50" s="37">
        <f>VLOOKUP(B50,[1]brokers!$B$6:$H$56,7,0)</f>
        <v>0</v>
      </c>
      <c r="H50" s="37">
        <f>VLOOKUP(B50,[1]brokers!$B$6:$M$56,12,0)</f>
        <v>0</v>
      </c>
      <c r="I50" s="15">
        <f>VLOOKUP(B50,[1]brokers!$B$6:$R$56,17,0)</f>
        <v>264600</v>
      </c>
      <c r="J50" s="15">
        <v>0</v>
      </c>
      <c r="K50" s="15">
        <f>VLOOKUP(B50,[1]brokers!$B$6:$X$56,22,0)</f>
        <v>0</v>
      </c>
      <c r="L50" s="22">
        <f>VLOOKUP(B50,[1]brokers!$B$6:$Y$56,24,0)</f>
        <v>264600</v>
      </c>
      <c r="M50" s="22">
        <v>179353045.12</v>
      </c>
      <c r="N50" s="26">
        <f>M50/$M$67</f>
        <v>1.4600413872224821E-4</v>
      </c>
      <c r="Q50" s="19"/>
    </row>
    <row r="51" spans="1:17" x14ac:dyDescent="0.25">
      <c r="A51" s="25">
        <f t="shared" si="0"/>
        <v>36</v>
      </c>
      <c r="B51" s="11" t="s">
        <v>47</v>
      </c>
      <c r="C51" s="12" t="s">
        <v>48</v>
      </c>
      <c r="D51" s="13" t="s">
        <v>14</v>
      </c>
      <c r="E51" s="14"/>
      <c r="F51" s="14"/>
      <c r="G51" s="37">
        <f>VLOOKUP(B51,[1]brokers!$B$6:$H$56,7,0)</f>
        <v>0</v>
      </c>
      <c r="H51" s="37">
        <f>VLOOKUP(B51,[1]brokers!$B$6:$M$56,12,0)</f>
        <v>0</v>
      </c>
      <c r="I51" s="15">
        <f>VLOOKUP(B51,[1]brokers!$B$6:$R$56,17,0)</f>
        <v>2224387</v>
      </c>
      <c r="J51" s="15">
        <v>0</v>
      </c>
      <c r="K51" s="15">
        <f>VLOOKUP(B51,[1]brokers!$B$6:$X$56,22,0)</f>
        <v>0</v>
      </c>
      <c r="L51" s="22">
        <f>VLOOKUP(B51,[1]brokers!$B$6:$Y$56,24,0)</f>
        <v>2224387</v>
      </c>
      <c r="M51" s="22">
        <v>111654372.78999999</v>
      </c>
      <c r="N51" s="26">
        <f>M51/$M$67</f>
        <v>9.0893357973763816E-5</v>
      </c>
      <c r="Q51" s="19"/>
    </row>
    <row r="52" spans="1:17" x14ac:dyDescent="0.25">
      <c r="A52" s="25">
        <f t="shared" si="0"/>
        <v>37</v>
      </c>
      <c r="B52" s="11" t="s">
        <v>66</v>
      </c>
      <c r="C52" s="12" t="s">
        <v>67</v>
      </c>
      <c r="D52" s="13" t="s">
        <v>14</v>
      </c>
      <c r="E52" s="14"/>
      <c r="F52" s="14"/>
      <c r="G52" s="37">
        <f>VLOOKUP(B52,[1]brokers!$B$6:$H$56,7,0)</f>
        <v>0</v>
      </c>
      <c r="H52" s="37">
        <f>VLOOKUP(B52,[1]brokers!$B$6:$M$56,12,0)</f>
        <v>0</v>
      </c>
      <c r="I52" s="15">
        <f>VLOOKUP(B52,[1]brokers!$B$6:$R$56,17,0)</f>
        <v>0</v>
      </c>
      <c r="J52" s="15">
        <v>0</v>
      </c>
      <c r="K52" s="15">
        <f>VLOOKUP(B52,[1]brokers!$B$6:$X$56,22,0)</f>
        <v>0</v>
      </c>
      <c r="L52" s="22">
        <f>VLOOKUP(B52,[1]brokers!$B$6:$Y$56,24,0)</f>
        <v>0</v>
      </c>
      <c r="M52" s="22">
        <v>70915664.700000003</v>
      </c>
      <c r="N52" s="26">
        <f>M52/$M$67</f>
        <v>5.7729605535895347E-5</v>
      </c>
      <c r="Q52" s="19"/>
    </row>
    <row r="53" spans="1:17" x14ac:dyDescent="0.25">
      <c r="A53" s="25">
        <f t="shared" si="0"/>
        <v>38</v>
      </c>
      <c r="B53" s="11" t="s">
        <v>34</v>
      </c>
      <c r="C53" s="12" t="s">
        <v>35</v>
      </c>
      <c r="D53" s="13" t="s">
        <v>14</v>
      </c>
      <c r="E53" s="13" t="s">
        <v>14</v>
      </c>
      <c r="F53" s="13" t="s">
        <v>14</v>
      </c>
      <c r="G53" s="37">
        <f>VLOOKUP(B53,[1]brokers!$B$6:$H$56,7,0)</f>
        <v>0</v>
      </c>
      <c r="H53" s="37">
        <f>VLOOKUP(B53,[1]brokers!$B$6:$M$56,12,0)</f>
        <v>0</v>
      </c>
      <c r="I53" s="15">
        <f>VLOOKUP(B53,[1]brokers!$B$6:$R$56,17,0)</f>
        <v>4389818.09</v>
      </c>
      <c r="J53" s="15">
        <v>0</v>
      </c>
      <c r="K53" s="15">
        <f>VLOOKUP(B53,[1]brokers!$B$6:$X$56,22,0)</f>
        <v>0</v>
      </c>
      <c r="L53" s="22">
        <f>VLOOKUP(B53,[1]brokers!$B$6:$Y$56,24,0)</f>
        <v>4389818.09</v>
      </c>
      <c r="M53" s="22">
        <v>54831694.379999995</v>
      </c>
      <c r="N53" s="26">
        <f>M53/$M$67</f>
        <v>4.4636288763745728E-5</v>
      </c>
      <c r="Q53" s="19"/>
    </row>
    <row r="54" spans="1:17" x14ac:dyDescent="0.25">
      <c r="A54" s="25">
        <f t="shared" si="0"/>
        <v>39</v>
      </c>
      <c r="B54" s="11" t="s">
        <v>60</v>
      </c>
      <c r="C54" s="12" t="s">
        <v>61</v>
      </c>
      <c r="D54" s="13" t="s">
        <v>14</v>
      </c>
      <c r="E54" s="14"/>
      <c r="F54" s="14"/>
      <c r="G54" s="37">
        <f>VLOOKUP(B54,[1]brokers!$B$6:$H$56,7,0)</f>
        <v>0</v>
      </c>
      <c r="H54" s="37">
        <f>VLOOKUP(B54,[1]brokers!$B$6:$M$56,12,0)</f>
        <v>0</v>
      </c>
      <c r="I54" s="15">
        <f>VLOOKUP(B54,[1]brokers!$B$6:$R$56,17,0)</f>
        <v>1414736</v>
      </c>
      <c r="J54" s="15">
        <v>0</v>
      </c>
      <c r="K54" s="15">
        <f>VLOOKUP(B54,[1]brokers!$B$6:$X$56,22,0)</f>
        <v>0</v>
      </c>
      <c r="L54" s="22">
        <f>VLOOKUP(B54,[1]brokers!$B$6:$Y$56,24,0)</f>
        <v>1414736</v>
      </c>
      <c r="M54" s="22">
        <v>50598480.759999998</v>
      </c>
      <c r="N54" s="26">
        <f>M54/$M$67</f>
        <v>4.11901989122918E-5</v>
      </c>
      <c r="Q54" s="19"/>
    </row>
    <row r="55" spans="1:17" s="17" customFormat="1" x14ac:dyDescent="0.25">
      <c r="A55" s="25">
        <f t="shared" si="0"/>
        <v>40</v>
      </c>
      <c r="B55" s="11" t="s">
        <v>109</v>
      </c>
      <c r="C55" s="12" t="s">
        <v>110</v>
      </c>
      <c r="D55" s="13" t="s">
        <v>14</v>
      </c>
      <c r="E55" s="14"/>
      <c r="F55" s="14"/>
      <c r="G55" s="37">
        <f>VLOOKUP(B55,[1]brokers!$B$6:$H$56,7,0)</f>
        <v>0</v>
      </c>
      <c r="H55" s="37">
        <f>VLOOKUP(B55,[1]brokers!$B$6:$M$56,12,0)</f>
        <v>0</v>
      </c>
      <c r="I55" s="15">
        <f>VLOOKUP(B55,[1]brokers!$B$6:$R$56,17,0)</f>
        <v>2100000</v>
      </c>
      <c r="J55" s="15"/>
      <c r="K55" s="15">
        <f>VLOOKUP(B55,[1]brokers!$B$6:$X$56,22,0)</f>
        <v>0</v>
      </c>
      <c r="L55" s="22">
        <f>VLOOKUP(B55,[1]brokers!$B$6:$Y$56,24,0)</f>
        <v>2100000</v>
      </c>
      <c r="M55" s="22">
        <v>50283980.769999996</v>
      </c>
      <c r="N55" s="26">
        <f>M55/$M$67</f>
        <v>4.0934177052515828E-5</v>
      </c>
      <c r="O55" s="16"/>
      <c r="Q55" s="19"/>
    </row>
    <row r="56" spans="1:17" x14ac:dyDescent="0.25">
      <c r="A56" s="25">
        <f t="shared" si="0"/>
        <v>41</v>
      </c>
      <c r="B56" s="11" t="s">
        <v>68</v>
      </c>
      <c r="C56" s="12" t="s">
        <v>69</v>
      </c>
      <c r="D56" s="13" t="s">
        <v>14</v>
      </c>
      <c r="E56" s="14"/>
      <c r="F56" s="14"/>
      <c r="G56" s="37">
        <f>VLOOKUP(B56,[1]brokers!$B$6:$H$56,7,0)</f>
        <v>0</v>
      </c>
      <c r="H56" s="37">
        <f>VLOOKUP(B56,[1]brokers!$B$6:$M$56,12,0)</f>
        <v>0</v>
      </c>
      <c r="I56" s="15">
        <f>VLOOKUP(B56,[1]brokers!$B$6:$R$56,17,0)</f>
        <v>3560063.69</v>
      </c>
      <c r="J56" s="15">
        <v>0</v>
      </c>
      <c r="K56" s="15">
        <f>VLOOKUP(B56,[1]brokers!$B$6:$X$56,22,0)</f>
        <v>0</v>
      </c>
      <c r="L56" s="22">
        <f>VLOOKUP(B56,[1]brokers!$B$6:$Y$56,24,0)</f>
        <v>3560063.69</v>
      </c>
      <c r="M56" s="22">
        <v>39622594.479999997</v>
      </c>
      <c r="N56" s="26">
        <f>M56/$M$67</f>
        <v>3.2255168999905658E-5</v>
      </c>
      <c r="Q56" s="19"/>
    </row>
    <row r="57" spans="1:17" x14ac:dyDescent="0.25">
      <c r="A57" s="25">
        <f t="shared" si="0"/>
        <v>42</v>
      </c>
      <c r="B57" s="11" t="s">
        <v>45</v>
      </c>
      <c r="C57" s="12" t="s">
        <v>46</v>
      </c>
      <c r="D57" s="13" t="s">
        <v>14</v>
      </c>
      <c r="E57" s="14"/>
      <c r="F57" s="14"/>
      <c r="G57" s="37">
        <f>VLOOKUP(B57,[1]brokers!$B$6:$H$56,7,0)</f>
        <v>0</v>
      </c>
      <c r="H57" s="37">
        <f>VLOOKUP(B57,[1]brokers!$B$6:$M$56,12,0)</f>
        <v>0</v>
      </c>
      <c r="I57" s="15">
        <f>VLOOKUP(B57,[1]brokers!$B$6:$R$56,17,0)</f>
        <v>0</v>
      </c>
      <c r="J57" s="15">
        <v>0</v>
      </c>
      <c r="K57" s="15">
        <f>VLOOKUP(B57,[1]brokers!$B$6:$X$56,22,0)</f>
        <v>0</v>
      </c>
      <c r="L57" s="22">
        <f>VLOOKUP(B57,[1]brokers!$B$6:$Y$56,24,0)</f>
        <v>0</v>
      </c>
      <c r="M57" s="22">
        <v>36077420.219999999</v>
      </c>
      <c r="N57" s="26">
        <f>M57/$M$67</f>
        <v>2.936918446529536E-5</v>
      </c>
      <c r="Q57" s="19"/>
    </row>
    <row r="58" spans="1:17" x14ac:dyDescent="0.25">
      <c r="A58" s="25">
        <f t="shared" si="0"/>
        <v>43</v>
      </c>
      <c r="B58" s="11" t="s">
        <v>97</v>
      </c>
      <c r="C58" s="12" t="s">
        <v>98</v>
      </c>
      <c r="D58" s="13" t="s">
        <v>14</v>
      </c>
      <c r="E58" s="14"/>
      <c r="F58" s="14"/>
      <c r="G58" s="37">
        <f>VLOOKUP(B58,[1]brokers!$B$6:$H$56,7,0)</f>
        <v>1321825</v>
      </c>
      <c r="H58" s="37">
        <f>VLOOKUP(B58,[1]brokers!$B$6:$M$56,12,0)</f>
        <v>0</v>
      </c>
      <c r="I58" s="15">
        <f>VLOOKUP(B58,[1]brokers!$B$6:$R$56,17,0)</f>
        <v>2085968.8</v>
      </c>
      <c r="J58" s="15">
        <v>0</v>
      </c>
      <c r="K58" s="15">
        <f>VLOOKUP(B58,[1]brokers!$B$6:$X$56,22,0)</f>
        <v>0</v>
      </c>
      <c r="L58" s="22">
        <f>VLOOKUP(B58,[1]brokers!$B$6:$Y$56,24,0)</f>
        <v>3407793.8</v>
      </c>
      <c r="M58" s="22">
        <v>35937881.560000002</v>
      </c>
      <c r="N58" s="26">
        <f>M58/$M$67</f>
        <v>2.9255591624660148E-5</v>
      </c>
      <c r="Q58" s="19"/>
    </row>
    <row r="59" spans="1:17" x14ac:dyDescent="0.25">
      <c r="A59" s="25">
        <v>44</v>
      </c>
      <c r="B59" s="11" t="s">
        <v>76</v>
      </c>
      <c r="C59" s="12" t="s">
        <v>77</v>
      </c>
      <c r="D59" s="13" t="s">
        <v>14</v>
      </c>
      <c r="E59" s="14"/>
      <c r="F59" s="14"/>
      <c r="G59" s="37">
        <f>VLOOKUP(B59,[1]brokers!$B$6:$H$56,7,0)</f>
        <v>0</v>
      </c>
      <c r="H59" s="37">
        <f>VLOOKUP(B59,[1]brokers!$B$6:$M$56,12,0)</f>
        <v>0</v>
      </c>
      <c r="I59" s="15">
        <f>VLOOKUP(B59,[1]brokers!$B$6:$R$56,17,0)</f>
        <v>0</v>
      </c>
      <c r="J59" s="15">
        <v>0</v>
      </c>
      <c r="K59" s="15">
        <f>VLOOKUP(B59,[1]brokers!$B$6:$X$56,22,0)</f>
        <v>0</v>
      </c>
      <c r="L59" s="22">
        <f>VLOOKUP(B59,[1]brokers!$B$6:$Y$56,24,0)</f>
        <v>0</v>
      </c>
      <c r="M59" s="22">
        <v>26705733.670000002</v>
      </c>
      <c r="N59" s="26">
        <f>M59/$M$67</f>
        <v>2.174006937448587E-5</v>
      </c>
      <c r="Q59" s="19"/>
    </row>
    <row r="60" spans="1:17" x14ac:dyDescent="0.25">
      <c r="A60" s="25">
        <v>45</v>
      </c>
      <c r="B60" s="11" t="s">
        <v>108</v>
      </c>
      <c r="C60" s="12" t="s">
        <v>71</v>
      </c>
      <c r="D60" s="13" t="s">
        <v>14</v>
      </c>
      <c r="E60" s="14"/>
      <c r="F60" s="14"/>
      <c r="G60" s="37">
        <f>VLOOKUP(B60,[1]brokers!$B$6:$H$56,7,0)</f>
        <v>0</v>
      </c>
      <c r="H60" s="37">
        <f>VLOOKUP(B60,[1]brokers!$B$6:$M$56,12,0)</f>
        <v>0</v>
      </c>
      <c r="I60" s="15">
        <f>VLOOKUP(B60,[1]brokers!$B$6:$R$56,17,0)</f>
        <v>0</v>
      </c>
      <c r="J60" s="15"/>
      <c r="K60" s="15">
        <f>VLOOKUP(B60,[1]brokers!$B$6:$X$56,22,0)</f>
        <v>0</v>
      </c>
      <c r="L60" s="22">
        <f>VLOOKUP(B60,[1]brokers!$B$6:$Y$56,24,0)</f>
        <v>0</v>
      </c>
      <c r="M60" s="22">
        <v>155800</v>
      </c>
      <c r="N60" s="26">
        <f>M60/$M$67</f>
        <v>1.2683054696789007E-7</v>
      </c>
      <c r="Q60" s="19"/>
    </row>
    <row r="61" spans="1:17" x14ac:dyDescent="0.25">
      <c r="A61" s="25">
        <v>46</v>
      </c>
      <c r="B61" s="11" t="s">
        <v>92</v>
      </c>
      <c r="C61" s="12" t="s">
        <v>91</v>
      </c>
      <c r="D61" s="13" t="s">
        <v>14</v>
      </c>
      <c r="E61" s="14"/>
      <c r="F61" s="14"/>
      <c r="G61" s="37">
        <f>VLOOKUP(B61,[1]brokers!$B$6:$H$56,7,0)</f>
        <v>0</v>
      </c>
      <c r="H61" s="37">
        <f>VLOOKUP(B61,[1]brokers!$B$6:$M$56,12,0)</f>
        <v>0</v>
      </c>
      <c r="I61" s="15">
        <f>VLOOKUP(B61,[1]brokers!$B$6:$R$56,17,0)</f>
        <v>0</v>
      </c>
      <c r="J61" s="15">
        <v>0</v>
      </c>
      <c r="K61" s="15">
        <f>VLOOKUP(B61,[1]brokers!$B$6:$X$56,22,0)</f>
        <v>0</v>
      </c>
      <c r="L61" s="22">
        <f>VLOOKUP(B61,[1]brokers!$B$6:$Y$56,24,0)</f>
        <v>0</v>
      </c>
      <c r="M61" s="22">
        <v>0</v>
      </c>
      <c r="N61" s="26">
        <f>M61/$M$67</f>
        <v>0</v>
      </c>
      <c r="Q61" s="19"/>
    </row>
    <row r="62" spans="1:17" x14ac:dyDescent="0.25">
      <c r="A62" s="25">
        <v>47</v>
      </c>
      <c r="B62" s="11" t="s">
        <v>55</v>
      </c>
      <c r="C62" s="12" t="s">
        <v>56</v>
      </c>
      <c r="D62" s="13" t="s">
        <v>14</v>
      </c>
      <c r="E62" s="13" t="s">
        <v>14</v>
      </c>
      <c r="F62" s="13" t="s">
        <v>14</v>
      </c>
      <c r="G62" s="37">
        <f>VLOOKUP(B62,[1]brokers!$B$6:$H$56,7,0)</f>
        <v>0</v>
      </c>
      <c r="H62" s="37">
        <f>VLOOKUP(B62,[1]brokers!$B$6:$M$56,12,0)</f>
        <v>0</v>
      </c>
      <c r="I62" s="15">
        <f>VLOOKUP(B62,[1]brokers!$B$6:$R$56,17,0)</f>
        <v>0</v>
      </c>
      <c r="J62" s="15">
        <v>0</v>
      </c>
      <c r="K62" s="15">
        <f>VLOOKUP(B62,[1]brokers!$B$6:$X$56,22,0)</f>
        <v>0</v>
      </c>
      <c r="L62" s="22">
        <f>VLOOKUP(B62,[1]brokers!$B$6:$Y$56,24,0)</f>
        <v>0</v>
      </c>
      <c r="M62" s="22">
        <v>0</v>
      </c>
      <c r="N62" s="26">
        <f>M62/$M$67</f>
        <v>0</v>
      </c>
      <c r="Q62" s="19"/>
    </row>
    <row r="63" spans="1:17" x14ac:dyDescent="0.25">
      <c r="A63" s="25">
        <v>48</v>
      </c>
      <c r="B63" s="11" t="s">
        <v>57</v>
      </c>
      <c r="C63" s="12" t="s">
        <v>121</v>
      </c>
      <c r="D63" s="13" t="s">
        <v>14</v>
      </c>
      <c r="E63" s="14"/>
      <c r="F63" s="14"/>
      <c r="G63" s="37">
        <f>VLOOKUP(B63,[1]brokers!$B$6:$H$56,7,0)</f>
        <v>0</v>
      </c>
      <c r="H63" s="37">
        <f>VLOOKUP(B63,[1]brokers!$B$6:$M$56,12,0)</f>
        <v>0</v>
      </c>
      <c r="I63" s="15">
        <f>VLOOKUP(B63,[1]brokers!$B$6:$R$56,17,0)</f>
        <v>0</v>
      </c>
      <c r="J63" s="15">
        <v>0</v>
      </c>
      <c r="K63" s="15">
        <f>VLOOKUP(B63,[1]brokers!$B$6:$X$56,22,0)</f>
        <v>0</v>
      </c>
      <c r="L63" s="22">
        <f>VLOOKUP(B63,[1]brokers!$B$6:$Y$56,24,0)</f>
        <v>0</v>
      </c>
      <c r="M63" s="22">
        <v>0</v>
      </c>
      <c r="N63" s="26">
        <f>M63/$M$67</f>
        <v>0</v>
      </c>
      <c r="Q63" s="19"/>
    </row>
    <row r="64" spans="1:17" x14ac:dyDescent="0.25">
      <c r="A64" s="25">
        <v>49</v>
      </c>
      <c r="B64" s="11" t="s">
        <v>94</v>
      </c>
      <c r="C64" s="12" t="s">
        <v>101</v>
      </c>
      <c r="D64" s="13" t="s">
        <v>14</v>
      </c>
      <c r="E64" s="14"/>
      <c r="F64" s="14"/>
      <c r="G64" s="37">
        <f>VLOOKUP(B64,[1]brokers!$B$6:$H$56,7,0)</f>
        <v>0</v>
      </c>
      <c r="H64" s="37">
        <f>VLOOKUP(B64,[1]brokers!$B$6:$M$56,12,0)</f>
        <v>0</v>
      </c>
      <c r="I64" s="15">
        <f>VLOOKUP(B64,[1]brokers!$B$6:$R$56,17,0)</f>
        <v>0</v>
      </c>
      <c r="J64" s="15">
        <v>0</v>
      </c>
      <c r="K64" s="15">
        <f>VLOOKUP(B64,[1]brokers!$B$6:$X$56,22,0)</f>
        <v>0</v>
      </c>
      <c r="L64" s="22">
        <f>VLOOKUP(B64,[1]brokers!$B$6:$Y$56,24,0)</f>
        <v>0</v>
      </c>
      <c r="M64" s="22">
        <v>0</v>
      </c>
      <c r="N64" s="26">
        <f>M64/$M$67</f>
        <v>0</v>
      </c>
      <c r="Q64" s="19"/>
    </row>
    <row r="65" spans="1:17" x14ac:dyDescent="0.25">
      <c r="A65" s="25">
        <v>50</v>
      </c>
      <c r="B65" s="11" t="s">
        <v>119</v>
      </c>
      <c r="C65" s="12" t="s">
        <v>118</v>
      </c>
      <c r="D65" s="13" t="s">
        <v>14</v>
      </c>
      <c r="E65" s="13"/>
      <c r="F65" s="14"/>
      <c r="G65" s="37">
        <f>VLOOKUP(B65,[1]brokers!$B$6:$H$56,7,0)</f>
        <v>0</v>
      </c>
      <c r="H65" s="37">
        <f>VLOOKUP(B65,[1]brokers!$B$6:$M$56,12,0)</f>
        <v>0</v>
      </c>
      <c r="I65" s="15">
        <f>VLOOKUP(B65,[1]brokers!$B$6:$R$56,17,0)</f>
        <v>0</v>
      </c>
      <c r="J65" s="15">
        <v>0</v>
      </c>
      <c r="K65" s="15">
        <f>VLOOKUP(B65,[1]brokers!$B$6:$X$56,22,0)</f>
        <v>0</v>
      </c>
      <c r="L65" s="22">
        <f>VLOOKUP(B65,[1]brokers!$B$6:$Y$56,24,0)</f>
        <v>0</v>
      </c>
      <c r="M65" s="22">
        <v>0</v>
      </c>
      <c r="N65" s="26">
        <f>M65/$M$67</f>
        <v>0</v>
      </c>
      <c r="Q65" s="19"/>
    </row>
    <row r="66" spans="1:17" ht="13.5" customHeight="1" x14ac:dyDescent="0.25">
      <c r="A66" s="25">
        <v>51</v>
      </c>
      <c r="B66" s="11" t="s">
        <v>115</v>
      </c>
      <c r="C66" s="12" t="s">
        <v>116</v>
      </c>
      <c r="D66" s="13" t="s">
        <v>14</v>
      </c>
      <c r="E66" s="14"/>
      <c r="F66" s="14"/>
      <c r="G66" s="37">
        <f>VLOOKUP(B66,[1]brokers!$B$6:$H$56,7,0)</f>
        <v>0</v>
      </c>
      <c r="H66" s="37">
        <f>VLOOKUP(B66,[1]brokers!$B$6:$M$56,12,0)</f>
        <v>0</v>
      </c>
      <c r="I66" s="15">
        <f>VLOOKUP(B66,[1]brokers!$B$6:$R$56,17,0)</f>
        <v>0</v>
      </c>
      <c r="J66" s="15"/>
      <c r="K66" s="15">
        <f>VLOOKUP(B66,[1]brokers!$B$6:$X$56,22,0)</f>
        <v>0</v>
      </c>
      <c r="L66" s="22">
        <f>VLOOKUP(B66,[1]brokers!$B$6:$Y$56,24,0)</f>
        <v>0</v>
      </c>
      <c r="M66" s="22">
        <v>0</v>
      </c>
      <c r="N66" s="26">
        <f>M66/$M$67</f>
        <v>0</v>
      </c>
      <c r="Q66" s="19"/>
    </row>
    <row r="67" spans="1:17" ht="16.5" customHeight="1" thickBot="1" x14ac:dyDescent="0.3">
      <c r="A67" s="46" t="s">
        <v>6</v>
      </c>
      <c r="B67" s="47"/>
      <c r="C67" s="48"/>
      <c r="D67" s="27">
        <f>COUNTA(D16:D66)</f>
        <v>51</v>
      </c>
      <c r="E67" s="27">
        <f>COUNTA(E16:E66)</f>
        <v>20</v>
      </c>
      <c r="F67" s="27">
        <f>COUNTA(F16:F66)</f>
        <v>18</v>
      </c>
      <c r="G67" s="38">
        <v>21970164140</v>
      </c>
      <c r="H67" s="38">
        <v>18000000000</v>
      </c>
      <c r="I67" s="31">
        <v>23472287612.02</v>
      </c>
      <c r="J67" s="28">
        <f>SUM(J16:J66)</f>
        <v>0</v>
      </c>
      <c r="K67" s="31">
        <v>15066693700</v>
      </c>
      <c r="L67" s="34">
        <v>78509145452.020004</v>
      </c>
      <c r="M67" s="28">
        <v>1228410692255.74</v>
      </c>
      <c r="N67" s="29">
        <f>SUM(N16:N66)</f>
        <v>0.99999999999999956</v>
      </c>
      <c r="O67" s="18"/>
    </row>
    <row r="68" spans="1:17" x14ac:dyDescent="0.25">
      <c r="I68" s="2" t="s">
        <v>113</v>
      </c>
      <c r="L68" s="20"/>
      <c r="N68" s="19"/>
      <c r="O68" s="18"/>
    </row>
    <row r="69" spans="1:17" ht="27.6" customHeight="1" x14ac:dyDescent="0.25">
      <c r="B69" s="40" t="s">
        <v>89</v>
      </c>
      <c r="C69" s="40"/>
      <c r="D69" s="40"/>
      <c r="E69" s="40"/>
      <c r="F69" s="40"/>
      <c r="G69" s="39" t="s">
        <v>113</v>
      </c>
      <c r="H69" s="39"/>
      <c r="J69" s="21"/>
      <c r="K69" s="21"/>
      <c r="L69" s="19"/>
      <c r="O69" s="18"/>
    </row>
    <row r="70" spans="1:17" ht="27.6" customHeight="1" x14ac:dyDescent="0.25">
      <c r="C70" s="41"/>
      <c r="D70" s="41"/>
      <c r="E70" s="41"/>
      <c r="F70" s="41"/>
      <c r="G70" s="36"/>
      <c r="H70" s="36"/>
      <c r="L70" s="19"/>
      <c r="M70" s="19"/>
      <c r="O70" s="18"/>
    </row>
    <row r="71" spans="1:17" x14ac:dyDescent="0.25">
      <c r="I71" s="30"/>
      <c r="K71" s="1"/>
      <c r="L71" s="4"/>
      <c r="N71" s="18"/>
      <c r="O71" s="1"/>
    </row>
    <row r="72" spans="1:17" x14ac:dyDescent="0.25">
      <c r="M72" s="4"/>
      <c r="O72" s="18"/>
    </row>
    <row r="74" spans="1:17" x14ac:dyDescent="0.25">
      <c r="M74" s="32"/>
    </row>
    <row r="75" spans="1:17" x14ac:dyDescent="0.25">
      <c r="M75" s="32"/>
    </row>
    <row r="76" spans="1:17" x14ac:dyDescent="0.25">
      <c r="M76" s="32" t="s">
        <v>113</v>
      </c>
    </row>
    <row r="77" spans="1:17" x14ac:dyDescent="0.25">
      <c r="M77" s="33"/>
    </row>
    <row r="125" spans="12:12" x14ac:dyDescent="0.25">
      <c r="L125" s="19"/>
    </row>
  </sheetData>
  <autoFilter ref="A15:O67" xr:uid="{00000000-0009-0000-0000-000000000000}"/>
  <sortState xmlns:xlrd2="http://schemas.microsoft.com/office/spreadsheetml/2017/richdata2" ref="B16:N66">
    <sortCondition descending="1" ref="N16:N66"/>
  </sortState>
  <mergeCells count="16">
    <mergeCell ref="M14:M15"/>
    <mergeCell ref="N14:N15"/>
    <mergeCell ref="D9:K9"/>
    <mergeCell ref="L11:N11"/>
    <mergeCell ref="A12:A15"/>
    <mergeCell ref="B12:B15"/>
    <mergeCell ref="C12:C15"/>
    <mergeCell ref="D12:F14"/>
    <mergeCell ref="M12:N13"/>
    <mergeCell ref="G12:L13"/>
    <mergeCell ref="G14:H14"/>
    <mergeCell ref="B69:F69"/>
    <mergeCell ref="C70:F70"/>
    <mergeCell ref="L14:L15"/>
    <mergeCell ref="I14:K14"/>
    <mergeCell ref="A67:C67"/>
  </mergeCells>
  <pageMargins left="0.7" right="0.7" top="0.75" bottom="0.75" header="0.3" footer="0.3"/>
  <pageSetup paperSize="9" scale="42" fitToHeight="2" orientation="landscape" r:id="rId1"/>
  <rowBreaks count="1" manualBreakCount="1">
    <brk id="69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Ulziibat</dc:creator>
  <cp:lastModifiedBy>Ganchimeg</cp:lastModifiedBy>
  <cp:lastPrinted>2023-05-11T08:02:14Z</cp:lastPrinted>
  <dcterms:created xsi:type="dcterms:W3CDTF">2017-06-09T07:51:20Z</dcterms:created>
  <dcterms:modified xsi:type="dcterms:W3CDTF">2023-10-10T03:00:52Z</dcterms:modified>
</cp:coreProperties>
</file>