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310" yWindow="45" windowWidth="9900" windowHeight="98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Sheet1!$A$1:$N$77</definedName>
  </definedNames>
  <calcPr calcId="145621"/>
</workbook>
</file>

<file path=xl/calcChain.xml><?xml version="1.0" encoding="utf-8"?>
<calcChain xmlns="http://schemas.openxmlformats.org/spreadsheetml/2006/main">
  <c r="D74" i="1" l="1"/>
  <c r="E74" i="1"/>
  <c r="F74" i="1"/>
  <c r="J16" i="1" l="1"/>
  <c r="J20" i="1"/>
  <c r="J19" i="1"/>
  <c r="J18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5" i="1"/>
  <c r="J36" i="1"/>
  <c r="J38" i="1"/>
  <c r="J37" i="1"/>
  <c r="J39" i="1"/>
  <c r="J40" i="1"/>
  <c r="J34" i="1"/>
  <c r="J42" i="1"/>
  <c r="J44" i="1"/>
  <c r="J45" i="1"/>
  <c r="J46" i="1"/>
  <c r="J47" i="1"/>
  <c r="J41" i="1"/>
  <c r="J48" i="1"/>
  <c r="J49" i="1"/>
  <c r="J43" i="1"/>
  <c r="J50" i="1"/>
  <c r="J51" i="1"/>
  <c r="J53" i="1"/>
  <c r="J52" i="1"/>
  <c r="J55" i="1"/>
  <c r="J56" i="1"/>
  <c r="J57" i="1"/>
  <c r="J58" i="1"/>
  <c r="J54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17" i="1"/>
  <c r="K16" i="1"/>
  <c r="K20" i="1"/>
  <c r="K19" i="1"/>
  <c r="K18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5" i="1"/>
  <c r="K36" i="1"/>
  <c r="K38" i="1"/>
  <c r="K37" i="1"/>
  <c r="K39" i="1"/>
  <c r="K40" i="1"/>
  <c r="K34" i="1"/>
  <c r="K42" i="1"/>
  <c r="K44" i="1"/>
  <c r="K45" i="1"/>
  <c r="K46" i="1"/>
  <c r="K47" i="1"/>
  <c r="K41" i="1"/>
  <c r="K48" i="1"/>
  <c r="K49" i="1"/>
  <c r="K43" i="1"/>
  <c r="K50" i="1"/>
  <c r="K51" i="1"/>
  <c r="K53" i="1"/>
  <c r="K52" i="1"/>
  <c r="K55" i="1"/>
  <c r="K56" i="1"/>
  <c r="K57" i="1"/>
  <c r="K58" i="1"/>
  <c r="K54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17" i="1"/>
  <c r="I16" i="1"/>
  <c r="I20" i="1"/>
  <c r="I19" i="1"/>
  <c r="I18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5" i="1"/>
  <c r="I36" i="1"/>
  <c r="I38" i="1"/>
  <c r="I37" i="1"/>
  <c r="I39" i="1"/>
  <c r="I40" i="1"/>
  <c r="I34" i="1"/>
  <c r="I42" i="1"/>
  <c r="I44" i="1"/>
  <c r="I45" i="1"/>
  <c r="I46" i="1"/>
  <c r="I47" i="1"/>
  <c r="I41" i="1"/>
  <c r="I48" i="1"/>
  <c r="I49" i="1"/>
  <c r="I43" i="1"/>
  <c r="I50" i="1"/>
  <c r="I51" i="1"/>
  <c r="I53" i="1"/>
  <c r="I52" i="1"/>
  <c r="I55" i="1"/>
  <c r="I56" i="1"/>
  <c r="I57" i="1"/>
  <c r="I58" i="1"/>
  <c r="I54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17" i="1"/>
  <c r="H16" i="1"/>
  <c r="H20" i="1"/>
  <c r="H19" i="1"/>
  <c r="H18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5" i="1"/>
  <c r="H36" i="1"/>
  <c r="H38" i="1"/>
  <c r="H37" i="1"/>
  <c r="H39" i="1"/>
  <c r="H40" i="1"/>
  <c r="H34" i="1"/>
  <c r="H42" i="1"/>
  <c r="H44" i="1"/>
  <c r="H45" i="1"/>
  <c r="H46" i="1"/>
  <c r="H47" i="1"/>
  <c r="H41" i="1"/>
  <c r="H48" i="1"/>
  <c r="H49" i="1"/>
  <c r="H43" i="1"/>
  <c r="H50" i="1"/>
  <c r="H51" i="1"/>
  <c r="H53" i="1"/>
  <c r="H52" i="1"/>
  <c r="H55" i="1"/>
  <c r="H56" i="1"/>
  <c r="H57" i="1"/>
  <c r="H58" i="1"/>
  <c r="H54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17" i="1"/>
  <c r="G16" i="1"/>
  <c r="G20" i="1"/>
  <c r="G19" i="1"/>
  <c r="G18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5" i="1"/>
  <c r="G36" i="1"/>
  <c r="G38" i="1"/>
  <c r="G37" i="1"/>
  <c r="G39" i="1"/>
  <c r="G40" i="1"/>
  <c r="G34" i="1"/>
  <c r="G42" i="1"/>
  <c r="G44" i="1"/>
  <c r="G45" i="1"/>
  <c r="G46" i="1"/>
  <c r="G47" i="1"/>
  <c r="G41" i="1"/>
  <c r="G48" i="1"/>
  <c r="G49" i="1"/>
  <c r="G43" i="1"/>
  <c r="G50" i="1"/>
  <c r="G51" i="1"/>
  <c r="G53" i="1"/>
  <c r="G52" i="1"/>
  <c r="G55" i="1"/>
  <c r="G56" i="1"/>
  <c r="G57" i="1"/>
  <c r="G58" i="1"/>
  <c r="G54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17" i="1"/>
  <c r="H74" i="1" l="1"/>
  <c r="K74" i="1"/>
  <c r="J74" i="1"/>
  <c r="G74" i="1"/>
  <c r="I74" i="1"/>
  <c r="L22" i="1" l="1"/>
  <c r="M22" i="1" s="1"/>
  <c r="L32" i="1"/>
  <c r="M32" i="1" s="1"/>
  <c r="L39" i="1"/>
  <c r="M39" i="1" s="1"/>
  <c r="L40" i="1"/>
  <c r="M40" i="1" s="1"/>
  <c r="L47" i="1"/>
  <c r="M47" i="1" s="1"/>
  <c r="L49" i="1"/>
  <c r="M49" i="1" s="1"/>
  <c r="L17" i="1"/>
  <c r="M17" i="1" s="1"/>
  <c r="L23" i="1"/>
  <c r="M23" i="1" s="1"/>
  <c r="L29" i="1"/>
  <c r="M29" i="1" s="1"/>
  <c r="L57" i="1"/>
  <c r="M57" i="1" s="1"/>
  <c r="L62" i="1"/>
  <c r="M62" i="1" s="1"/>
  <c r="L63" i="1"/>
  <c r="M63" i="1" s="1"/>
  <c r="L69" i="1"/>
  <c r="M69" i="1" s="1"/>
  <c r="L72" i="1"/>
  <c r="M72" i="1" s="1"/>
  <c r="L21" i="1"/>
  <c r="M21" i="1" s="1"/>
  <c r="L24" i="1"/>
  <c r="M24" i="1" s="1"/>
  <c r="L30" i="1"/>
  <c r="M30" i="1" s="1"/>
  <c r="L31" i="1"/>
  <c r="M31" i="1" s="1"/>
  <c r="L37" i="1"/>
  <c r="M37" i="1" s="1"/>
  <c r="L34" i="1"/>
  <c r="M34" i="1" s="1"/>
  <c r="L41" i="1"/>
  <c r="M41" i="1" s="1"/>
  <c r="L48" i="1"/>
  <c r="M48" i="1" s="1"/>
  <c r="L52" i="1"/>
  <c r="M52" i="1" s="1"/>
  <c r="L20" i="1"/>
  <c r="M20" i="1" s="1"/>
  <c r="L19" i="1"/>
  <c r="M19" i="1" s="1"/>
  <c r="L25" i="1"/>
  <c r="M25" i="1" s="1"/>
  <c r="L28" i="1"/>
  <c r="M28" i="1" s="1"/>
  <c r="L35" i="1"/>
  <c r="M35" i="1" s="1"/>
  <c r="L36" i="1"/>
  <c r="M36" i="1" s="1"/>
  <c r="L42" i="1"/>
  <c r="M42" i="1" s="1"/>
  <c r="L46" i="1"/>
  <c r="M46" i="1" s="1"/>
  <c r="L50" i="1"/>
  <c r="M50" i="1" s="1"/>
  <c r="L51" i="1"/>
  <c r="M51" i="1" s="1"/>
  <c r="L58" i="1"/>
  <c r="M58" i="1" s="1"/>
  <c r="L60" i="1"/>
  <c r="M60" i="1" s="1"/>
  <c r="L66" i="1"/>
  <c r="M66" i="1" s="1"/>
  <c r="L67" i="1"/>
  <c r="M67" i="1" s="1"/>
  <c r="L73" i="1"/>
  <c r="M73" i="1" s="1"/>
  <c r="L55" i="1"/>
  <c r="M55" i="1" s="1"/>
  <c r="L56" i="1"/>
  <c r="M56" i="1" s="1"/>
  <c r="L61" i="1"/>
  <c r="M61" i="1" s="1"/>
  <c r="L64" i="1"/>
  <c r="M64" i="1" s="1"/>
  <c r="L70" i="1"/>
  <c r="M70" i="1" s="1"/>
  <c r="L71" i="1"/>
  <c r="M71" i="1" s="1"/>
  <c r="L16" i="1"/>
  <c r="L18" i="1"/>
  <c r="M18" i="1" s="1"/>
  <c r="L26" i="1"/>
  <c r="M26" i="1" s="1"/>
  <c r="L27" i="1"/>
  <c r="M27" i="1" s="1"/>
  <c r="L33" i="1"/>
  <c r="M33" i="1" s="1"/>
  <c r="L38" i="1"/>
  <c r="M38" i="1" s="1"/>
  <c r="L44" i="1"/>
  <c r="M44" i="1" s="1"/>
  <c r="L45" i="1"/>
  <c r="M45" i="1" s="1"/>
  <c r="L43" i="1"/>
  <c r="M43" i="1" s="1"/>
  <c r="L53" i="1"/>
  <c r="M53" i="1" s="1"/>
  <c r="L54" i="1"/>
  <c r="M54" i="1" s="1"/>
  <c r="L59" i="1"/>
  <c r="M59" i="1" s="1"/>
  <c r="L65" i="1"/>
  <c r="M65" i="1" s="1"/>
  <c r="L68" i="1"/>
  <c r="M68" i="1" s="1"/>
  <c r="M16" i="1" l="1"/>
  <c r="M74" i="1" s="1"/>
  <c r="N63" i="1" s="1"/>
  <c r="L74" i="1"/>
  <c r="N34" i="1" l="1"/>
  <c r="N19" i="1"/>
  <c r="N41" i="1"/>
  <c r="N69" i="1"/>
  <c r="N26" i="1"/>
  <c r="N32" i="1"/>
  <c r="N47" i="1"/>
  <c r="N17" i="1"/>
  <c r="N60" i="1"/>
  <c r="N43" i="1"/>
  <c r="N73" i="1"/>
  <c r="N64" i="1"/>
  <c r="N33" i="1"/>
  <c r="N58" i="1"/>
  <c r="N62" i="1"/>
  <c r="N28" i="1"/>
  <c r="N68" i="1"/>
  <c r="N35" i="1"/>
  <c r="N42" i="1"/>
  <c r="N20" i="1"/>
  <c r="N70" i="1"/>
  <c r="N53" i="1"/>
  <c r="N40" i="1"/>
  <c r="N39" i="1"/>
  <c r="N25" i="1"/>
  <c r="N65" i="1"/>
  <c r="N44" i="1"/>
  <c r="N38" i="1"/>
  <c r="N16" i="1"/>
  <c r="N46" i="1"/>
  <c r="N50" i="1"/>
  <c r="N27" i="1"/>
  <c r="N21" i="1"/>
  <c r="N30" i="1"/>
  <c r="N57" i="1"/>
  <c r="N67" i="1"/>
  <c r="N31" i="1"/>
  <c r="N59" i="1"/>
  <c r="N55" i="1"/>
  <c r="N56" i="1"/>
  <c r="N48" i="1"/>
  <c r="N37" i="1"/>
  <c r="N66" i="1"/>
  <c r="N51" i="1"/>
  <c r="N71" i="1"/>
  <c r="N36" i="1"/>
  <c r="N23" i="1"/>
  <c r="N18" i="1"/>
  <c r="N54" i="1"/>
  <c r="N22" i="1"/>
  <c r="N52" i="1"/>
  <c r="N24" i="1"/>
  <c r="N45" i="1"/>
  <c r="N72" i="1"/>
  <c r="N61" i="1"/>
  <c r="N29" i="1"/>
  <c r="N49" i="1"/>
  <c r="N74" i="1" l="1"/>
</calcChain>
</file>

<file path=xl/sharedStrings.xml><?xml version="1.0" encoding="utf-8"?>
<sst xmlns="http://schemas.openxmlformats.org/spreadsheetml/2006/main" count="235" uniqueCount="138">
  <si>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</si>
  <si>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</si>
  <si>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</si>
  <si>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</si>
  <si>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</si>
  <si>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Жилийн арилжааны дүн</t>
  </si>
  <si>
    <t>Үнэт цаасны хоёрдогч зах зээлийн арилжаа</t>
  </si>
  <si>
    <t>Хувьцааны багцын арилжаа</t>
  </si>
  <si>
    <t>ХУВЬЦААНЫ АНХДАГЧ</t>
  </si>
  <si>
    <t>БОНД АНХДАГЧ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</si>
  <si>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</si>
  <si>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</si>
  <si>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</si>
  <si>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</si>
  <si>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</si>
  <si>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</si>
  <si>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Хувьцаа</t>
  </si>
  <si>
    <t>Бонд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</si>
  <si>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</si>
  <si>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</si>
  <si>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</si>
  <si>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</si>
  <si>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</si>
  <si>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</si>
  <si>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</si>
  <si>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</si>
  <si>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</si>
  <si>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</si>
  <si>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</si>
  <si>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</si>
  <si>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</si>
  <si>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</si>
  <si>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</si>
  <si>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</si>
  <si>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</si>
  <si>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</si>
  <si>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</si>
  <si>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</si>
  <si>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</si>
  <si>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</si>
  <si>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</si>
  <si>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</si>
  <si>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</si>
  <si>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</si>
  <si>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</si>
  <si>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</si>
  <si>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</si>
  <si>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</si>
  <si>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</si>
  <si>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</si>
  <si>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</si>
  <si>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</si>
  <si>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</si>
  <si>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</si>
  <si>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</si>
  <si>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</si>
  <si>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</si>
  <si>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</si>
  <si>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</si>
  <si>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</si>
  <si>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</si>
  <si>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</si>
  <si>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</si>
  <si>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</si>
  <si>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</si>
  <si>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</si>
  <si>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</si>
  <si>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</si>
  <si>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</si>
  <si>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</si>
  <si>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</si>
  <si>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</si>
  <si>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</si>
  <si>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</si>
  <si>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</si>
  <si>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</si>
  <si>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</si>
  <si>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</si>
  <si>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</si>
  <si>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</si>
  <si>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</si>
  <si>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</si>
  <si>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</si>
  <si>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</si>
  <si>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</si>
  <si>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</si>
  <si>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"ТЭСО ИНВЕСТМЕНТ ҮЦК" ХХК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</si>
  <si>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</si>
  <si>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</si>
  <si>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</si>
  <si>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</si>
  <si>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</si>
  <si>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</si>
  <si>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</si>
  <si>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</si>
  <si>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</si>
  <si>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</si>
  <si>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</si>
  <si>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</si>
  <si>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</si>
  <si>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</si>
  <si>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</si>
  <si>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</si>
  <si>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</si>
  <si>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</si>
  <si>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</si>
  <si>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</si>
  <si>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GNN</t>
  </si>
  <si>
    <t>ГОВИЙН НОЁН НУРУУ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</si>
  <si>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</si>
  <si>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</si>
  <si>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</si>
  <si>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</si>
  <si>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</si>
  <si>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</si>
  <si>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</si>
  <si>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</si>
  <si>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</si>
  <si>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</si>
  <si>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</si>
  <si>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</si>
  <si>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</si>
  <si>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</si>
  <si>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BBSS</t>
  </si>
  <si>
    <t>БИ БИ ЭС ЭС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</si>
  <si>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</si>
  <si>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</si>
  <si>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</si>
  <si>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</si>
  <si>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</si>
  <si>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</si>
  <si>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</si>
  <si>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</si>
  <si>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</si>
  <si>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</si>
  <si>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</si>
  <si>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 xml:space="preserve">2017 оны 05 дугаар сарын 31-ны байдлаар </t>
  </si>
  <si>
    <t>05-р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</si>
</sst>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vertical="center" wrapText="1"/>
    </xf>
    <xf numFmtId="43" fontId="2" fillId="4" borderId="5" xfId="1" applyFont="1" applyFill="1" applyBorder="1" applyAlignment="1">
      <alignment horizontal="right"/>
    </xf>
    <xf numFmtId="165" fontId="2" fillId="4" borderId="10" xfId="2" applyNumberFormat="1" applyFont="1" applyFill="1" applyBorder="1" applyAlignment="1">
      <alignment horizontal="center" vertical="center" wrapText="1"/>
    </xf>
    <xf numFmtId="43" fontId="7" fillId="4" borderId="0" xfId="1" applyFont="1" applyFill="1" applyAlignment="1">
      <alignment horizontal="right" vertical="center"/>
    </xf>
    <xf numFmtId="43" fontId="7" fillId="4" borderId="0" xfId="1" applyFont="1" applyFill="1" applyAlignment="1">
      <alignment horizontal="right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9" fontId="8" fillId="3" borderId="14" xfId="2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655393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M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300</v>
          </cell>
          <cell r="E10">
            <v>690000</v>
          </cell>
          <cell r="F10">
            <v>23921</v>
          </cell>
          <cell r="G10">
            <v>8674230</v>
          </cell>
          <cell r="H10">
            <v>9364230</v>
          </cell>
          <cell r="M10">
            <v>0</v>
          </cell>
          <cell r="Y10">
            <v>0</v>
          </cell>
          <cell r="Z10">
            <v>24221</v>
          </cell>
          <cell r="AA10">
            <v>9364230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4758</v>
          </cell>
          <cell r="G11">
            <v>2575425</v>
          </cell>
          <cell r="H11">
            <v>2575425</v>
          </cell>
          <cell r="M11">
            <v>0</v>
          </cell>
          <cell r="S11">
            <v>1000</v>
          </cell>
          <cell r="T11">
            <v>100000000</v>
          </cell>
          <cell r="Y11">
            <v>0</v>
          </cell>
          <cell r="Z11">
            <v>5758</v>
          </cell>
          <cell r="AA11">
            <v>102575425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97179</v>
          </cell>
          <cell r="E12">
            <v>40803448.969999999</v>
          </cell>
          <cell r="F12">
            <v>16990</v>
          </cell>
          <cell r="G12">
            <v>7733120.1100000003</v>
          </cell>
          <cell r="H12">
            <v>48536569.079999998</v>
          </cell>
          <cell r="M12">
            <v>0</v>
          </cell>
          <cell r="S12">
            <v>57107</v>
          </cell>
          <cell r="T12">
            <v>5376548070</v>
          </cell>
          <cell r="Y12">
            <v>0</v>
          </cell>
          <cell r="Z12">
            <v>171276</v>
          </cell>
          <cell r="AA12">
            <v>5425084639.0799999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600</v>
          </cell>
          <cell r="G13">
            <v>12304600</v>
          </cell>
          <cell r="H13">
            <v>12304600</v>
          </cell>
          <cell r="M13">
            <v>0</v>
          </cell>
          <cell r="Y13">
            <v>0</v>
          </cell>
          <cell r="Z13">
            <v>600</v>
          </cell>
          <cell r="AA13">
            <v>12304600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M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1702153</v>
          </cell>
          <cell r="E16">
            <v>607871590.57999992</v>
          </cell>
          <cell r="F16">
            <v>1948280</v>
          </cell>
          <cell r="G16">
            <v>588832013.5999999</v>
          </cell>
          <cell r="H16">
            <v>1196703604.1799998</v>
          </cell>
          <cell r="I16">
            <v>1550472</v>
          </cell>
          <cell r="J16">
            <v>541605600</v>
          </cell>
          <cell r="K16">
            <v>1550472</v>
          </cell>
          <cell r="L16">
            <v>541605600</v>
          </cell>
          <cell r="M16">
            <v>1083211200</v>
          </cell>
          <cell r="S16">
            <v>194506</v>
          </cell>
          <cell r="T16">
            <v>17996919361</v>
          </cell>
          <cell r="U16">
            <v>910</v>
          </cell>
          <cell r="V16">
            <v>90090000</v>
          </cell>
          <cell r="W16">
            <v>910</v>
          </cell>
          <cell r="X16">
            <v>90090000</v>
          </cell>
          <cell r="Y16">
            <v>180180000</v>
          </cell>
          <cell r="Z16">
            <v>6947703</v>
          </cell>
          <cell r="AA16">
            <v>20457014165.18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M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M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140</v>
          </cell>
          <cell r="E19">
            <v>71400</v>
          </cell>
          <cell r="F19">
            <v>4836</v>
          </cell>
          <cell r="G19">
            <v>13559695</v>
          </cell>
          <cell r="H19">
            <v>13631095</v>
          </cell>
          <cell r="M19">
            <v>0</v>
          </cell>
          <cell r="U19">
            <v>185</v>
          </cell>
          <cell r="V19">
            <v>17648500</v>
          </cell>
          <cell r="Y19">
            <v>17648500</v>
          </cell>
          <cell r="Z19">
            <v>5161</v>
          </cell>
          <cell r="AA19">
            <v>31279595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M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809</v>
          </cell>
          <cell r="E21">
            <v>333480</v>
          </cell>
          <cell r="F21">
            <v>149</v>
          </cell>
          <cell r="G21">
            <v>77480</v>
          </cell>
          <cell r="H21">
            <v>410960</v>
          </cell>
          <cell r="M21">
            <v>0</v>
          </cell>
          <cell r="S21">
            <v>296</v>
          </cell>
          <cell r="T21">
            <v>28033664</v>
          </cell>
          <cell r="Y21">
            <v>0</v>
          </cell>
          <cell r="Z21">
            <v>1254</v>
          </cell>
          <cell r="AA21">
            <v>28444624</v>
          </cell>
        </row>
        <row r="22">
          <cell r="B22" t="str">
            <v>BUMB</v>
          </cell>
          <cell r="C22" t="str">
            <v>Бумбат-Алтай ХХК</v>
          </cell>
          <cell r="D22">
            <v>41751</v>
          </cell>
          <cell r="E22">
            <v>30241636</v>
          </cell>
          <cell r="F22">
            <v>36979</v>
          </cell>
          <cell r="G22">
            <v>54791328.43</v>
          </cell>
          <cell r="H22">
            <v>85032964.430000007</v>
          </cell>
          <cell r="M22">
            <v>0</v>
          </cell>
          <cell r="Y22">
            <v>0</v>
          </cell>
          <cell r="Z22">
            <v>78730</v>
          </cell>
          <cell r="AA22">
            <v>85032964.430000007</v>
          </cell>
        </row>
        <row r="23">
          <cell r="B23" t="str">
            <v>BZIN</v>
          </cell>
          <cell r="C23" t="str">
            <v>Дэү Секьюритис Монгол</v>
          </cell>
          <cell r="D23">
            <v>593</v>
          </cell>
          <cell r="E23">
            <v>4898000</v>
          </cell>
          <cell r="F23">
            <v>338</v>
          </cell>
          <cell r="G23">
            <v>6234000</v>
          </cell>
          <cell r="H23">
            <v>11132000</v>
          </cell>
          <cell r="M23">
            <v>0</v>
          </cell>
          <cell r="S23">
            <v>336412</v>
          </cell>
          <cell r="T23">
            <v>31037265617</v>
          </cell>
          <cell r="U23">
            <v>19504</v>
          </cell>
          <cell r="V23">
            <v>1897675720</v>
          </cell>
          <cell r="W23">
            <v>19554</v>
          </cell>
          <cell r="X23">
            <v>1902598220</v>
          </cell>
          <cell r="Y23">
            <v>3800273940</v>
          </cell>
          <cell r="Z23">
            <v>376401</v>
          </cell>
          <cell r="AA23">
            <v>34848671557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M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M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431</v>
          </cell>
          <cell r="E26">
            <v>7542500</v>
          </cell>
          <cell r="F26">
            <v>754</v>
          </cell>
          <cell r="G26">
            <v>5544540</v>
          </cell>
          <cell r="H26">
            <v>13087040</v>
          </cell>
          <cell r="M26">
            <v>0</v>
          </cell>
          <cell r="Y26">
            <v>0</v>
          </cell>
          <cell r="Z26">
            <v>1185</v>
          </cell>
          <cell r="AA26">
            <v>13087040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M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1362</v>
          </cell>
          <cell r="E28">
            <v>338164</v>
          </cell>
          <cell r="F28">
            <v>725</v>
          </cell>
          <cell r="G28">
            <v>6857244</v>
          </cell>
          <cell r="H28">
            <v>7195408</v>
          </cell>
          <cell r="M28">
            <v>0</v>
          </cell>
          <cell r="Y28">
            <v>0</v>
          </cell>
          <cell r="Z28">
            <v>2087</v>
          </cell>
          <cell r="AA28">
            <v>7195408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2178105</v>
          </cell>
          <cell r="E29">
            <v>69944693.560000002</v>
          </cell>
          <cell r="F29">
            <v>2203205</v>
          </cell>
          <cell r="G29">
            <v>75902708.560000002</v>
          </cell>
          <cell r="H29">
            <v>145847402.12</v>
          </cell>
          <cell r="M29">
            <v>0</v>
          </cell>
          <cell r="Y29">
            <v>0</v>
          </cell>
          <cell r="Z29">
            <v>4381310</v>
          </cell>
          <cell r="AA29">
            <v>145847402.12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M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M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M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4</v>
          </cell>
          <cell r="E33">
            <v>86800</v>
          </cell>
          <cell r="F33">
            <v>2648</v>
          </cell>
          <cell r="G33">
            <v>993000</v>
          </cell>
          <cell r="H33">
            <v>1079800</v>
          </cell>
          <cell r="M33">
            <v>0</v>
          </cell>
          <cell r="Y33">
            <v>0</v>
          </cell>
          <cell r="Z33">
            <v>2652</v>
          </cell>
          <cell r="AA33">
            <v>1079800</v>
          </cell>
        </row>
        <row r="34">
          <cell r="B34" t="str">
            <v>GAUL</v>
          </cell>
          <cell r="C34" t="str">
            <v>Гаүли ХХК</v>
          </cell>
          <cell r="D34">
            <v>72261</v>
          </cell>
          <cell r="E34">
            <v>26746058</v>
          </cell>
          <cell r="F34">
            <v>109811</v>
          </cell>
          <cell r="G34">
            <v>40214628</v>
          </cell>
          <cell r="H34">
            <v>66960686</v>
          </cell>
          <cell r="M34">
            <v>0</v>
          </cell>
          <cell r="S34">
            <v>10228</v>
          </cell>
          <cell r="T34">
            <v>982213714</v>
          </cell>
          <cell r="Y34">
            <v>0</v>
          </cell>
          <cell r="Z34">
            <v>192300</v>
          </cell>
          <cell r="AA34">
            <v>1049174400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44</v>
          </cell>
          <cell r="G35">
            <v>203950</v>
          </cell>
          <cell r="H35">
            <v>203950</v>
          </cell>
          <cell r="M35">
            <v>0</v>
          </cell>
          <cell r="Y35">
            <v>0</v>
          </cell>
          <cell r="Z35">
            <v>44</v>
          </cell>
          <cell r="AA35">
            <v>203950</v>
          </cell>
        </row>
        <row r="36">
          <cell r="B36" t="str">
            <v>GDSC</v>
          </cell>
          <cell r="C36" t="str">
            <v>Гүүдсек ХХК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M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B37" t="str">
            <v>GLMT</v>
          </cell>
          <cell r="C37" t="str">
            <v>Голомт секюритиз ХХК</v>
          </cell>
          <cell r="D37">
            <v>275726</v>
          </cell>
          <cell r="E37">
            <v>136127963.56999999</v>
          </cell>
          <cell r="F37">
            <v>300371</v>
          </cell>
          <cell r="G37">
            <v>111616857.13</v>
          </cell>
          <cell r="H37">
            <v>247744820.69999999</v>
          </cell>
          <cell r="M37">
            <v>0</v>
          </cell>
          <cell r="S37">
            <v>86150</v>
          </cell>
          <cell r="T37">
            <v>8364619485</v>
          </cell>
          <cell r="U37">
            <v>563</v>
          </cell>
          <cell r="V37">
            <v>50174420</v>
          </cell>
          <cell r="W37">
            <v>563</v>
          </cell>
          <cell r="X37">
            <v>50174420</v>
          </cell>
          <cell r="Y37">
            <v>100348840</v>
          </cell>
          <cell r="Z37">
            <v>663373</v>
          </cell>
          <cell r="AA37">
            <v>8712713145.7000008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8</v>
          </cell>
          <cell r="G38">
            <v>176000</v>
          </cell>
          <cell r="H38">
            <v>176000</v>
          </cell>
          <cell r="M38">
            <v>0</v>
          </cell>
          <cell r="Y38">
            <v>0</v>
          </cell>
          <cell r="Z38">
            <v>8</v>
          </cell>
          <cell r="AA38">
            <v>176000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M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M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M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0</v>
          </cell>
          <cell r="E42">
            <v>0</v>
          </cell>
          <cell r="F42">
            <v>6583</v>
          </cell>
          <cell r="G42">
            <v>31053564</v>
          </cell>
          <cell r="H42">
            <v>31053564</v>
          </cell>
          <cell r="M42">
            <v>0</v>
          </cell>
          <cell r="Y42">
            <v>0</v>
          </cell>
          <cell r="Z42">
            <v>6583</v>
          </cell>
          <cell r="AA42">
            <v>31053564</v>
          </cell>
        </row>
        <row r="43">
          <cell r="B43" t="str">
            <v>MERG</v>
          </cell>
          <cell r="C43" t="str">
            <v>Мэргэн санаа ХХК</v>
          </cell>
          <cell r="D43">
            <v>1092</v>
          </cell>
          <cell r="E43">
            <v>189700</v>
          </cell>
          <cell r="F43">
            <v>2872</v>
          </cell>
          <cell r="G43">
            <v>45175999</v>
          </cell>
          <cell r="H43">
            <v>45365699</v>
          </cell>
          <cell r="M43">
            <v>0</v>
          </cell>
          <cell r="S43">
            <v>200</v>
          </cell>
          <cell r="T43">
            <v>18723700</v>
          </cell>
          <cell r="Y43">
            <v>0</v>
          </cell>
          <cell r="Z43">
            <v>4164</v>
          </cell>
          <cell r="AA43">
            <v>64089399</v>
          </cell>
        </row>
        <row r="44">
          <cell r="B44" t="str">
            <v>MIBG</v>
          </cell>
          <cell r="C44" t="str">
            <v>Эм Ай Би Жи ХХК</v>
          </cell>
          <cell r="D44">
            <v>79607</v>
          </cell>
          <cell r="E44">
            <v>49540552</v>
          </cell>
          <cell r="F44">
            <v>1302</v>
          </cell>
          <cell r="G44">
            <v>1865440</v>
          </cell>
          <cell r="H44">
            <v>51405992</v>
          </cell>
          <cell r="M44">
            <v>0</v>
          </cell>
          <cell r="S44">
            <v>1547</v>
          </cell>
          <cell r="T44">
            <v>149887283</v>
          </cell>
          <cell r="Y44">
            <v>0</v>
          </cell>
          <cell r="Z44">
            <v>82456</v>
          </cell>
          <cell r="AA44">
            <v>201293275</v>
          </cell>
        </row>
        <row r="45">
          <cell r="B45" t="str">
            <v>MICC</v>
          </cell>
          <cell r="C45" t="str">
            <v>Эм Ай Си Си ХХК</v>
          </cell>
          <cell r="D45">
            <v>900</v>
          </cell>
          <cell r="E45">
            <v>288000</v>
          </cell>
          <cell r="F45">
            <v>926</v>
          </cell>
          <cell r="G45">
            <v>2411417</v>
          </cell>
          <cell r="H45">
            <v>2699417</v>
          </cell>
          <cell r="M45">
            <v>0</v>
          </cell>
          <cell r="Y45">
            <v>0</v>
          </cell>
          <cell r="Z45">
            <v>1826</v>
          </cell>
          <cell r="AA45">
            <v>2699417</v>
          </cell>
        </row>
        <row r="46">
          <cell r="B46" t="str">
            <v>MNET</v>
          </cell>
          <cell r="C46" t="str">
            <v>Ард секюритиз ХХК</v>
          </cell>
          <cell r="D46">
            <v>45384</v>
          </cell>
          <cell r="E46">
            <v>41191886</v>
          </cell>
          <cell r="F46">
            <v>94264</v>
          </cell>
          <cell r="G46">
            <v>44827526.25</v>
          </cell>
          <cell r="H46">
            <v>86019412.25</v>
          </cell>
          <cell r="M46">
            <v>0</v>
          </cell>
          <cell r="S46">
            <v>13941</v>
          </cell>
          <cell r="T46">
            <v>1310521789</v>
          </cell>
          <cell r="W46">
            <v>85</v>
          </cell>
          <cell r="X46">
            <v>7735000</v>
          </cell>
          <cell r="Y46">
            <v>7735000</v>
          </cell>
          <cell r="Z46">
            <v>153674</v>
          </cell>
          <cell r="AA46">
            <v>1404276201.25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M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0</v>
          </cell>
          <cell r="E48">
            <v>0</v>
          </cell>
          <cell r="F48">
            <v>950</v>
          </cell>
          <cell r="G48">
            <v>1187820</v>
          </cell>
          <cell r="H48">
            <v>1187820</v>
          </cell>
          <cell r="M48">
            <v>0</v>
          </cell>
          <cell r="Y48">
            <v>0</v>
          </cell>
          <cell r="Z48">
            <v>950</v>
          </cell>
          <cell r="AA48">
            <v>1187820</v>
          </cell>
        </row>
        <row r="49">
          <cell r="B49" t="str">
            <v>MSEC</v>
          </cell>
          <cell r="C49" t="str">
            <v>Монсек ХХК</v>
          </cell>
          <cell r="D49">
            <v>35342</v>
          </cell>
          <cell r="E49">
            <v>14118205.6</v>
          </cell>
          <cell r="F49">
            <v>21714</v>
          </cell>
          <cell r="G49">
            <v>9464508</v>
          </cell>
          <cell r="H49">
            <v>23582713.600000001</v>
          </cell>
          <cell r="M49">
            <v>0</v>
          </cell>
          <cell r="S49">
            <v>455</v>
          </cell>
          <cell r="T49">
            <v>45500000</v>
          </cell>
          <cell r="Y49">
            <v>0</v>
          </cell>
          <cell r="Z49">
            <v>57511</v>
          </cell>
          <cell r="AA49">
            <v>69082713.599999994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M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105</v>
          </cell>
          <cell r="E51">
            <v>590100</v>
          </cell>
          <cell r="F51">
            <v>18437</v>
          </cell>
          <cell r="G51">
            <v>5813141.5999999996</v>
          </cell>
          <cell r="H51">
            <v>6403241.5999999996</v>
          </cell>
          <cell r="M51">
            <v>0</v>
          </cell>
          <cell r="S51">
            <v>158555</v>
          </cell>
          <cell r="T51">
            <v>14524520935</v>
          </cell>
          <cell r="U51">
            <v>253622</v>
          </cell>
          <cell r="V51">
            <v>24708258150</v>
          </cell>
          <cell r="W51">
            <v>253672</v>
          </cell>
          <cell r="X51">
            <v>24713249150</v>
          </cell>
          <cell r="Y51">
            <v>49421507300</v>
          </cell>
          <cell r="Z51">
            <v>684391</v>
          </cell>
          <cell r="AA51">
            <v>63952431476.599998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288</v>
          </cell>
          <cell r="E52">
            <v>1417600</v>
          </cell>
          <cell r="F52">
            <v>1045</v>
          </cell>
          <cell r="G52">
            <v>414600</v>
          </cell>
          <cell r="H52">
            <v>1832200</v>
          </cell>
          <cell r="M52">
            <v>0</v>
          </cell>
          <cell r="S52">
            <v>111</v>
          </cell>
          <cell r="T52">
            <v>9958587</v>
          </cell>
          <cell r="Y52">
            <v>0</v>
          </cell>
          <cell r="Z52">
            <v>1444</v>
          </cell>
          <cell r="AA52">
            <v>11790787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M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0</v>
          </cell>
          <cell r="E54">
            <v>0</v>
          </cell>
          <cell r="F54">
            <v>10520</v>
          </cell>
          <cell r="G54">
            <v>20792000</v>
          </cell>
          <cell r="H54">
            <v>20792000</v>
          </cell>
          <cell r="M54">
            <v>0</v>
          </cell>
          <cell r="Y54">
            <v>0</v>
          </cell>
          <cell r="Z54">
            <v>10520</v>
          </cell>
          <cell r="AA54">
            <v>20792000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M55">
            <v>0</v>
          </cell>
          <cell r="S55">
            <v>371</v>
          </cell>
          <cell r="T55">
            <v>32364927</v>
          </cell>
          <cell r="Y55">
            <v>0</v>
          </cell>
          <cell r="Z55">
            <v>371</v>
          </cell>
          <cell r="AA55">
            <v>32364927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M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75698</v>
          </cell>
          <cell r="E57">
            <v>106530421.16</v>
          </cell>
          <cell r="F57">
            <v>460187</v>
          </cell>
          <cell r="G57">
            <v>44641328.700000003</v>
          </cell>
          <cell r="H57">
            <v>151171749.86000001</v>
          </cell>
          <cell r="M57">
            <v>0</v>
          </cell>
          <cell r="S57">
            <v>4937</v>
          </cell>
          <cell r="T57">
            <v>472817471</v>
          </cell>
          <cell r="U57">
            <v>2209</v>
          </cell>
          <cell r="V57">
            <v>210402980</v>
          </cell>
          <cell r="W57">
            <v>2209</v>
          </cell>
          <cell r="X57">
            <v>210402980</v>
          </cell>
          <cell r="Y57">
            <v>420805960</v>
          </cell>
          <cell r="Z57">
            <v>545240</v>
          </cell>
          <cell r="AA57">
            <v>1044795180.86</v>
          </cell>
        </row>
        <row r="58">
          <cell r="B58" t="str">
            <v>TABO</v>
          </cell>
          <cell r="C58" t="str">
            <v>Таван богд ХХК</v>
          </cell>
          <cell r="D58">
            <v>0</v>
          </cell>
          <cell r="E58">
            <v>0</v>
          </cell>
          <cell r="F58">
            <v>835</v>
          </cell>
          <cell r="G58">
            <v>9504757</v>
          </cell>
          <cell r="H58">
            <v>9504757</v>
          </cell>
          <cell r="M58">
            <v>0</v>
          </cell>
          <cell r="S58">
            <v>641</v>
          </cell>
          <cell r="T58">
            <v>58805157</v>
          </cell>
          <cell r="Y58">
            <v>0</v>
          </cell>
          <cell r="Z58">
            <v>1476</v>
          </cell>
          <cell r="AA58">
            <v>68309914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496</v>
          </cell>
          <cell r="E59">
            <v>980385</v>
          </cell>
          <cell r="F59">
            <v>228</v>
          </cell>
          <cell r="G59">
            <v>3012270</v>
          </cell>
          <cell r="H59">
            <v>3992655</v>
          </cell>
          <cell r="M59">
            <v>0</v>
          </cell>
          <cell r="Y59">
            <v>0</v>
          </cell>
          <cell r="Z59">
            <v>724</v>
          </cell>
          <cell r="AA59">
            <v>3992655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128929</v>
          </cell>
          <cell r="E60">
            <v>43159796.57</v>
          </cell>
          <cell r="F60">
            <v>93027</v>
          </cell>
          <cell r="G60">
            <v>24939747.949999999</v>
          </cell>
          <cell r="H60">
            <v>68099544.519999996</v>
          </cell>
          <cell r="M60">
            <v>0</v>
          </cell>
          <cell r="S60">
            <v>3562</v>
          </cell>
          <cell r="T60">
            <v>337641850</v>
          </cell>
          <cell r="Y60">
            <v>0</v>
          </cell>
          <cell r="Z60">
            <v>225518</v>
          </cell>
          <cell r="AA60">
            <v>405741394.51999998</v>
          </cell>
        </row>
        <row r="61">
          <cell r="B61" t="str">
            <v>TNGR</v>
          </cell>
          <cell r="C61" t="str">
            <v>Тэнгэр капитал ХХК</v>
          </cell>
          <cell r="D61">
            <v>330</v>
          </cell>
          <cell r="E61">
            <v>99330</v>
          </cell>
          <cell r="F61">
            <v>0</v>
          </cell>
          <cell r="G61">
            <v>0</v>
          </cell>
          <cell r="H61">
            <v>99330</v>
          </cell>
          <cell r="M61">
            <v>0</v>
          </cell>
          <cell r="S61">
            <v>4683</v>
          </cell>
          <cell r="T61">
            <v>452379812</v>
          </cell>
          <cell r="U61">
            <v>680</v>
          </cell>
          <cell r="V61">
            <v>62621200</v>
          </cell>
          <cell r="W61">
            <v>680</v>
          </cell>
          <cell r="X61">
            <v>62621200</v>
          </cell>
          <cell r="Y61">
            <v>125242400</v>
          </cell>
          <cell r="Z61">
            <v>6373</v>
          </cell>
          <cell r="AA61">
            <v>577721542</v>
          </cell>
        </row>
        <row r="62">
          <cell r="B62" t="str">
            <v>TTOL</v>
          </cell>
          <cell r="C62" t="str">
            <v>Тэсо Инвестмент</v>
          </cell>
          <cell r="D62">
            <v>686083</v>
          </cell>
          <cell r="E62">
            <v>47313489.600000001</v>
          </cell>
          <cell r="F62">
            <v>21091</v>
          </cell>
          <cell r="G62">
            <v>14635252.6</v>
          </cell>
          <cell r="H62">
            <v>61948742.200000003</v>
          </cell>
          <cell r="M62">
            <v>0</v>
          </cell>
          <cell r="Y62">
            <v>0</v>
          </cell>
          <cell r="Z62">
            <v>707174</v>
          </cell>
          <cell r="AA62">
            <v>61948742.200000003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163</v>
          </cell>
          <cell r="E63">
            <v>218870</v>
          </cell>
          <cell r="F63">
            <v>2522</v>
          </cell>
          <cell r="G63">
            <v>10046269</v>
          </cell>
          <cell r="H63">
            <v>10265139</v>
          </cell>
          <cell r="M63">
            <v>0</v>
          </cell>
          <cell r="Y63">
            <v>0</v>
          </cell>
          <cell r="Z63">
            <v>2685</v>
          </cell>
          <cell r="AA63">
            <v>10265139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M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203</v>
          </cell>
          <cell r="G65">
            <v>4364500</v>
          </cell>
          <cell r="H65">
            <v>4364500</v>
          </cell>
          <cell r="M65">
            <v>0</v>
          </cell>
          <cell r="Y65">
            <v>0</v>
          </cell>
          <cell r="Z65">
            <v>203</v>
          </cell>
          <cell r="AA65">
            <v>4364500</v>
          </cell>
        </row>
        <row r="66">
          <cell r="B66" t="str">
            <v>ZRGD</v>
          </cell>
          <cell r="C66" t="str">
            <v>Зэргэд ХХК</v>
          </cell>
          <cell r="D66">
            <v>5910</v>
          </cell>
          <cell r="E66">
            <v>7545297.1600000001</v>
          </cell>
          <cell r="F66">
            <v>40018</v>
          </cell>
          <cell r="G66">
            <v>28438406.84</v>
          </cell>
          <cell r="H66">
            <v>35983704</v>
          </cell>
          <cell r="M66">
            <v>0</v>
          </cell>
          <cell r="S66">
            <v>126</v>
          </cell>
          <cell r="T66">
            <v>12600000</v>
          </cell>
          <cell r="Y66">
            <v>0</v>
          </cell>
          <cell r="Z66">
            <v>46054</v>
          </cell>
          <cell r="AA66">
            <v>48583704</v>
          </cell>
        </row>
        <row r="67">
          <cell r="B67" t="str">
            <v>нийт</v>
          </cell>
          <cell r="D67">
            <v>5431141</v>
          </cell>
          <cell r="E67">
            <v>1238879367.7699997</v>
          </cell>
          <cell r="F67">
            <v>5431141</v>
          </cell>
          <cell r="G67">
            <v>1238879367.7699997</v>
          </cell>
          <cell r="H67">
            <v>2477758735.5399995</v>
          </cell>
          <cell r="I67">
            <v>1550472</v>
          </cell>
          <cell r="J67">
            <v>541605600</v>
          </cell>
          <cell r="K67">
            <v>1550472</v>
          </cell>
          <cell r="L67">
            <v>541605600</v>
          </cell>
          <cell r="M67">
            <v>1083211200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874828</v>
          </cell>
          <cell r="T67">
            <v>81311321422</v>
          </cell>
          <cell r="U67">
            <v>277673</v>
          </cell>
          <cell r="V67">
            <v>27036870970</v>
          </cell>
          <cell r="W67">
            <v>277673</v>
          </cell>
          <cell r="X67">
            <v>27036870970</v>
          </cell>
          <cell r="Y67">
            <v>54073741940</v>
          </cell>
          <cell r="Z67">
            <v>15393400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79"/>
  <sheetViews>
    <sheetView tabSelected="1" view="pageBreakPreview" zoomScale="70" zoomScaleNormal="70" zoomScaleSheetLayoutView="70" workbookViewId="0">
      <pane xSplit="3" ySplit="15" topLeftCell="D52" activePane="bottomRight" state="frozen"/>
      <selection pane="topRight" activeCell="D1" sqref="D1"/>
      <selection pane="bottomLeft" activeCell="A16" sqref="A16"/>
      <selection pane="bottomRight" activeCell="I14" sqref="I14:I15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0.7109375" style="2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2.28515625" style="1" bestFit="1" customWidth="1"/>
    <col min="14" max="14" width="16.7109375" style="1" customWidth="1"/>
    <col min="15" max="15" width="21.42578125" style="1" bestFit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</row>
    <row r="8" spans="1:16" x14ac:dyDescent="0.25">
      <c r="H8" s="6"/>
      <c r="I8" s="7"/>
      <c r="J8" s="7"/>
      <c r="K8" s="7"/>
      <c r="L8" s="7"/>
    </row>
    <row r="9" spans="1:16" ht="15" customHeight="1" x14ac:dyDescent="0.25">
      <c r="B9" s="8"/>
      <c r="C9" s="9"/>
      <c r="D9" s="45" t="s">
        <v>0</v>
      </c>
      <c r="E9" s="45"/>
      <c r="F9" s="45"/>
      <c r="G9" s="45"/>
      <c r="H9" s="45"/>
      <c r="I9" s="45"/>
      <c r="J9" s="45"/>
      <c r="K9" s="45"/>
      <c r="L9" s="9"/>
      <c r="M9" s="9"/>
      <c r="N9" s="9"/>
    </row>
    <row r="11" spans="1:16" ht="15" customHeight="1" thickBot="1" x14ac:dyDescent="0.3">
      <c r="K11" s="46" t="s">
        <v>136</v>
      </c>
      <c r="L11" s="46"/>
      <c r="M11" s="46"/>
      <c r="N11" s="46"/>
    </row>
    <row r="12" spans="1:16" ht="14.45" customHeight="1" x14ac:dyDescent="0.25">
      <c r="A12" s="47" t="s">
        <v>1</v>
      </c>
      <c r="B12" s="49" t="s">
        <v>2</v>
      </c>
      <c r="C12" s="49" t="s">
        <v>3</v>
      </c>
      <c r="D12" s="49" t="s">
        <v>4</v>
      </c>
      <c r="E12" s="49"/>
      <c r="F12" s="49"/>
      <c r="G12" s="51" t="s">
        <v>137</v>
      </c>
      <c r="H12" s="51"/>
      <c r="I12" s="51"/>
      <c r="J12" s="51"/>
      <c r="K12" s="51"/>
      <c r="L12" s="51"/>
      <c r="M12" s="53" t="s">
        <v>5</v>
      </c>
      <c r="N12" s="54"/>
    </row>
    <row r="13" spans="1:16" s="8" customFormat="1" ht="15.75" customHeight="1" x14ac:dyDescent="0.25">
      <c r="A13" s="48"/>
      <c r="B13" s="50"/>
      <c r="C13" s="50"/>
      <c r="D13" s="50"/>
      <c r="E13" s="50"/>
      <c r="F13" s="50"/>
      <c r="G13" s="52"/>
      <c r="H13" s="52"/>
      <c r="I13" s="52"/>
      <c r="J13" s="52"/>
      <c r="K13" s="52"/>
      <c r="L13" s="52"/>
      <c r="M13" s="55"/>
      <c r="N13" s="56"/>
      <c r="P13" s="10"/>
    </row>
    <row r="14" spans="1:16" s="8" customFormat="1" ht="33.75" customHeight="1" x14ac:dyDescent="0.25">
      <c r="A14" s="48"/>
      <c r="B14" s="50"/>
      <c r="C14" s="50"/>
      <c r="D14" s="50"/>
      <c r="E14" s="50"/>
      <c r="F14" s="50"/>
      <c r="G14" s="52" t="s">
        <v>6</v>
      </c>
      <c r="H14" s="52"/>
      <c r="I14" s="52" t="s">
        <v>7</v>
      </c>
      <c r="J14" s="36" t="s">
        <v>8</v>
      </c>
      <c r="K14" s="36" t="s">
        <v>9</v>
      </c>
      <c r="L14" s="36" t="s">
        <v>10</v>
      </c>
      <c r="M14" s="38" t="s">
        <v>11</v>
      </c>
      <c r="N14" s="40" t="s">
        <v>12</v>
      </c>
      <c r="P14" s="10"/>
    </row>
    <row r="15" spans="1:16" s="8" customFormat="1" ht="55.9" customHeight="1" x14ac:dyDescent="0.25">
      <c r="A15" s="48"/>
      <c r="B15" s="50"/>
      <c r="C15" s="50"/>
      <c r="D15" s="11" t="s">
        <v>13</v>
      </c>
      <c r="E15" s="11" t="s">
        <v>14</v>
      </c>
      <c r="F15" s="11" t="s">
        <v>15</v>
      </c>
      <c r="G15" s="12" t="s">
        <v>16</v>
      </c>
      <c r="H15" s="13" t="s">
        <v>17</v>
      </c>
      <c r="I15" s="52"/>
      <c r="J15" s="37"/>
      <c r="K15" s="37"/>
      <c r="L15" s="37"/>
      <c r="M15" s="39"/>
      <c r="N15" s="41"/>
      <c r="P15" s="10"/>
    </row>
    <row r="16" spans="1:16" x14ac:dyDescent="0.25">
      <c r="A16" s="14">
        <v>1</v>
      </c>
      <c r="B16" s="15" t="s">
        <v>21</v>
      </c>
      <c r="C16" s="16" t="s">
        <v>22</v>
      </c>
      <c r="D16" s="17" t="s">
        <v>20</v>
      </c>
      <c r="E16" s="18"/>
      <c r="F16" s="18" t="s">
        <v>20</v>
      </c>
      <c r="G16" s="19">
        <f>VLOOKUP(B16,[1]Brokers!$B$9:$Z$71,7,0)</f>
        <v>6403241.5999999996</v>
      </c>
      <c r="H16" s="19">
        <f>VLOOKUP(B16,[1]Brokers!$B$9:$AB$66,24,0)</f>
        <v>49421507300</v>
      </c>
      <c r="I16" s="19">
        <f>VLOOKUP(B16,[1]Brokers!$B$9:$M$66,12,0)</f>
        <v>0</v>
      </c>
      <c r="J16" s="19">
        <f>VLOOKUP(B16,[1]Brokers!$B$9:$R$66,16,0)</f>
        <v>0</v>
      </c>
      <c r="K16" s="19">
        <f>VLOOKUP(B16,[1]Brokers!$B$9:$T$66,19,0)</f>
        <v>14524520935</v>
      </c>
      <c r="L16" s="20">
        <f>G16+H16+I16+J16+K16</f>
        <v>63952431476.599998</v>
      </c>
      <c r="M16" s="21">
        <f>L16+O16</f>
        <v>118466515528.53</v>
      </c>
      <c r="N16" s="22">
        <f>M16/$M$74</f>
        <v>0.2863001735515262</v>
      </c>
      <c r="O16" s="21">
        <v>54514084051.93</v>
      </c>
    </row>
    <row r="17" spans="1:16" x14ac:dyDescent="0.25">
      <c r="A17" s="14">
        <v>2</v>
      </c>
      <c r="B17" s="15" t="s">
        <v>18</v>
      </c>
      <c r="C17" s="16" t="s">
        <v>19</v>
      </c>
      <c r="D17" s="17" t="s">
        <v>20</v>
      </c>
      <c r="E17" s="18" t="s">
        <v>20</v>
      </c>
      <c r="F17" s="18" t="s">
        <v>20</v>
      </c>
      <c r="G17" s="19">
        <f>VLOOKUP(B17,[1]Brokers!$B$9:$Z$71,7,0)</f>
        <v>1196703604.1799998</v>
      </c>
      <c r="H17" s="19">
        <f>VLOOKUP(B17,[1]Brokers!$B$9:$AB$66,24,0)</f>
        <v>180180000</v>
      </c>
      <c r="I17" s="19">
        <f>VLOOKUP(B17,[1]Brokers!$B$9:$M$66,12,0)</f>
        <v>1083211200</v>
      </c>
      <c r="J17" s="19">
        <f>VLOOKUP(B17,[1]Brokers!$B$9:$R$66,16,0)</f>
        <v>0</v>
      </c>
      <c r="K17" s="19">
        <f>VLOOKUP(B17,[1]Brokers!$B$9:$T$66,19,0)</f>
        <v>17996919361</v>
      </c>
      <c r="L17" s="20">
        <f t="shared" ref="L17:L73" si="0">G17+H17+I17+J17+K17</f>
        <v>20457014165.18</v>
      </c>
      <c r="M17" s="21">
        <f>L17+O17</f>
        <v>90725183516.645874</v>
      </c>
      <c r="N17" s="22">
        <f>M17/$M$74</f>
        <v>0.21925719407231464</v>
      </c>
      <c r="O17" s="21">
        <v>70268169351.465881</v>
      </c>
    </row>
    <row r="18" spans="1:16" x14ac:dyDescent="0.25">
      <c r="A18" s="14">
        <v>3</v>
      </c>
      <c r="B18" s="15" t="s">
        <v>27</v>
      </c>
      <c r="C18" s="16" t="s">
        <v>28</v>
      </c>
      <c r="D18" s="17" t="s">
        <v>20</v>
      </c>
      <c r="E18" s="18" t="s">
        <v>20</v>
      </c>
      <c r="F18" s="18" t="s">
        <v>20</v>
      </c>
      <c r="G18" s="19">
        <f>VLOOKUP(B18,[1]Brokers!$B$9:$Z$71,7,0)</f>
        <v>11132000</v>
      </c>
      <c r="H18" s="19">
        <f>VLOOKUP(B18,[1]Brokers!$B$9:$AB$66,24,0)</f>
        <v>3800273940</v>
      </c>
      <c r="I18" s="19">
        <f>VLOOKUP(B18,[1]Brokers!$B$9:$M$66,12,0)</f>
        <v>0</v>
      </c>
      <c r="J18" s="19">
        <f>VLOOKUP(B18,[1]Brokers!$B$9:$R$66,16,0)</f>
        <v>0</v>
      </c>
      <c r="K18" s="19">
        <f>VLOOKUP(B18,[1]Brokers!$B$9:$T$66,19,0)</f>
        <v>31037265617</v>
      </c>
      <c r="L18" s="20">
        <f>G18+H18+I18+J18+K18</f>
        <v>34848671557</v>
      </c>
      <c r="M18" s="21">
        <f>L18+O18</f>
        <v>59433950000</v>
      </c>
      <c r="N18" s="22">
        <f>M18/$M$74</f>
        <v>0.14363510333647672</v>
      </c>
      <c r="O18" s="21">
        <v>24585278443</v>
      </c>
    </row>
    <row r="19" spans="1:16" x14ac:dyDescent="0.25">
      <c r="A19" s="14">
        <v>4</v>
      </c>
      <c r="B19" s="15" t="s">
        <v>25</v>
      </c>
      <c r="C19" s="16" t="s">
        <v>26</v>
      </c>
      <c r="D19" s="17" t="s">
        <v>20</v>
      </c>
      <c r="E19" s="18" t="s">
        <v>20</v>
      </c>
      <c r="F19" s="18" t="s">
        <v>20</v>
      </c>
      <c r="G19" s="19">
        <f>VLOOKUP(B19,[1]Brokers!$B$9:$Z$71,7,0)</f>
        <v>247744820.69999999</v>
      </c>
      <c r="H19" s="19">
        <f>VLOOKUP(B19,[1]Brokers!$B$9:$AB$66,24,0)</f>
        <v>100348840</v>
      </c>
      <c r="I19" s="19">
        <f>VLOOKUP(B19,[1]Brokers!$B$9:$M$66,12,0)</f>
        <v>0</v>
      </c>
      <c r="J19" s="19">
        <f>VLOOKUP(B19,[1]Brokers!$B$9:$R$66,16,0)</f>
        <v>0</v>
      </c>
      <c r="K19" s="19">
        <f>VLOOKUP(B19,[1]Brokers!$B$9:$T$66,19,0)</f>
        <v>8364619485</v>
      </c>
      <c r="L19" s="20">
        <f>G19+H19+I19+J19+K19</f>
        <v>8712713145.7000008</v>
      </c>
      <c r="M19" s="21">
        <f>L19+O19</f>
        <v>47449770848</v>
      </c>
      <c r="N19" s="22">
        <f>M19/$M$74</f>
        <v>0.11467272054178834</v>
      </c>
      <c r="O19" s="21">
        <v>38737057702.300003</v>
      </c>
    </row>
    <row r="20" spans="1:16" s="8" customFormat="1" x14ac:dyDescent="0.25">
      <c r="A20" s="14">
        <v>5</v>
      </c>
      <c r="B20" s="15" t="s">
        <v>23</v>
      </c>
      <c r="C20" s="16" t="s">
        <v>24</v>
      </c>
      <c r="D20" s="17" t="s">
        <v>20</v>
      </c>
      <c r="E20" s="18" t="s">
        <v>20</v>
      </c>
      <c r="F20" s="18" t="s">
        <v>20</v>
      </c>
      <c r="G20" s="19">
        <f>VLOOKUP(B20,[1]Brokers!$B$9:$Z$71,7,0)</f>
        <v>99330</v>
      </c>
      <c r="H20" s="19">
        <f>VLOOKUP(B20,[1]Brokers!$B$9:$AB$66,24,0)</f>
        <v>125242400</v>
      </c>
      <c r="I20" s="19">
        <f>VLOOKUP(B20,[1]Brokers!$B$9:$M$66,12,0)</f>
        <v>0</v>
      </c>
      <c r="J20" s="19">
        <f>VLOOKUP(B20,[1]Brokers!$B$9:$R$66,16,0)</f>
        <v>0</v>
      </c>
      <c r="K20" s="19">
        <f>VLOOKUP(B20,[1]Brokers!$B$9:$T$66,19,0)</f>
        <v>452379812</v>
      </c>
      <c r="L20" s="20">
        <f t="shared" si="0"/>
        <v>577721542</v>
      </c>
      <c r="M20" s="21">
        <f t="shared" ref="M20:M73" si="1">L20+O20</f>
        <v>42140929294.904083</v>
      </c>
      <c r="N20" s="22">
        <f>M20/$M$74</f>
        <v>0.10184274701527843</v>
      </c>
      <c r="O20" s="21">
        <v>41563207752.904083</v>
      </c>
      <c r="P20" s="10"/>
    </row>
    <row r="21" spans="1:16" x14ac:dyDescent="0.25">
      <c r="A21" s="14">
        <v>6</v>
      </c>
      <c r="B21" s="15" t="s">
        <v>29</v>
      </c>
      <c r="C21" s="16" t="s">
        <v>30</v>
      </c>
      <c r="D21" s="17" t="s">
        <v>20</v>
      </c>
      <c r="E21" s="18" t="s">
        <v>20</v>
      </c>
      <c r="F21" s="18"/>
      <c r="G21" s="19">
        <f>VLOOKUP(B21,[1]Brokers!$B$9:$Z$71,7,0)</f>
        <v>48536569.079999998</v>
      </c>
      <c r="H21" s="19">
        <f>VLOOKUP(B21,[1]Brokers!$B$9:$AB$66,24,0)</f>
        <v>0</v>
      </c>
      <c r="I21" s="19">
        <f>VLOOKUP(B21,[1]Brokers!$B$9:$M$66,12,0)</f>
        <v>0</v>
      </c>
      <c r="J21" s="19">
        <f>VLOOKUP(B21,[1]Brokers!$B$9:$R$66,16,0)</f>
        <v>0</v>
      </c>
      <c r="K21" s="19">
        <f>VLOOKUP(B21,[1]Brokers!$B$9:$T$66,19,0)</f>
        <v>5376548070</v>
      </c>
      <c r="L21" s="20">
        <f t="shared" si="0"/>
        <v>5425084639.0799999</v>
      </c>
      <c r="M21" s="21">
        <f t="shared" si="1"/>
        <v>19119193511.129997</v>
      </c>
      <c r="N21" s="22">
        <f>M21/$M$74</f>
        <v>4.6205701214226083E-2</v>
      </c>
      <c r="O21" s="21">
        <v>13694108872.049999</v>
      </c>
    </row>
    <row r="22" spans="1:16" x14ac:dyDescent="0.25">
      <c r="A22" s="14">
        <v>7</v>
      </c>
      <c r="B22" s="15" t="s">
        <v>31</v>
      </c>
      <c r="C22" s="16" t="s">
        <v>32</v>
      </c>
      <c r="D22" s="17" t="s">
        <v>20</v>
      </c>
      <c r="E22" s="18" t="s">
        <v>20</v>
      </c>
      <c r="F22" s="18"/>
      <c r="G22" s="19">
        <f>VLOOKUP(B22,[1]Brokers!$B$9:$Z$71,7,0)</f>
        <v>68099544.519999996</v>
      </c>
      <c r="H22" s="19">
        <f>VLOOKUP(B22,[1]Brokers!$B$9:$AB$66,24,0)</f>
        <v>0</v>
      </c>
      <c r="I22" s="19">
        <f>VLOOKUP(B22,[1]Brokers!$B$9:$M$66,12,0)</f>
        <v>0</v>
      </c>
      <c r="J22" s="19">
        <f>VLOOKUP(B22,[1]Brokers!$B$9:$R$66,16,0)</f>
        <v>0</v>
      </c>
      <c r="K22" s="19">
        <f>VLOOKUP(B22,[1]Brokers!$B$9:$T$66,19,0)</f>
        <v>337641850</v>
      </c>
      <c r="L22" s="20">
        <f t="shared" si="0"/>
        <v>405741394.51999998</v>
      </c>
      <c r="M22" s="21">
        <f t="shared" si="1"/>
        <v>12599813878.25</v>
      </c>
      <c r="N22" s="22">
        <f>M22/$M$74</f>
        <v>3.0450198386996193E-2</v>
      </c>
      <c r="O22" s="21">
        <v>12194072483.73</v>
      </c>
    </row>
    <row r="23" spans="1:16" x14ac:dyDescent="0.25">
      <c r="A23" s="14">
        <v>8</v>
      </c>
      <c r="B23" s="15" t="s">
        <v>33</v>
      </c>
      <c r="C23" s="16" t="s">
        <v>34</v>
      </c>
      <c r="D23" s="17" t="s">
        <v>20</v>
      </c>
      <c r="E23" s="18" t="s">
        <v>20</v>
      </c>
      <c r="F23" s="18" t="s">
        <v>20</v>
      </c>
      <c r="G23" s="19">
        <f>VLOOKUP(B23,[1]Brokers!$B$9:$Z$71,7,0)</f>
        <v>151171749.86000001</v>
      </c>
      <c r="H23" s="19">
        <f>VLOOKUP(B23,[1]Brokers!$B$9:$AB$66,24,0)</f>
        <v>420805960</v>
      </c>
      <c r="I23" s="19">
        <f>VLOOKUP(B23,[1]Brokers!$B$9:$M$66,12,0)</f>
        <v>0</v>
      </c>
      <c r="J23" s="19">
        <f>VLOOKUP(B23,[1]Brokers!$B$9:$R$66,16,0)</f>
        <v>0</v>
      </c>
      <c r="K23" s="19">
        <f>VLOOKUP(B23,[1]Brokers!$B$9:$T$66,19,0)</f>
        <v>472817471</v>
      </c>
      <c r="L23" s="20">
        <f t="shared" si="0"/>
        <v>1044795180.86</v>
      </c>
      <c r="M23" s="21">
        <f t="shared" si="1"/>
        <v>5935816326.7700243</v>
      </c>
      <c r="N23" s="22">
        <f>M23/$M$74</f>
        <v>1.4345194816800131E-2</v>
      </c>
      <c r="O23" s="21">
        <v>4891021145.9100246</v>
      </c>
    </row>
    <row r="24" spans="1:16" x14ac:dyDescent="0.25">
      <c r="A24" s="14">
        <v>9</v>
      </c>
      <c r="B24" s="15" t="s">
        <v>35</v>
      </c>
      <c r="C24" s="16" t="s">
        <v>36</v>
      </c>
      <c r="D24" s="17" t="s">
        <v>20</v>
      </c>
      <c r="E24" s="18" t="s">
        <v>20</v>
      </c>
      <c r="F24" s="18" t="s">
        <v>20</v>
      </c>
      <c r="G24" s="19">
        <f>VLOOKUP(B24,[1]Brokers!$B$9:$Z$71,7,0)</f>
        <v>86019412.25</v>
      </c>
      <c r="H24" s="19">
        <f>VLOOKUP(B24,[1]Brokers!$B$9:$AB$66,24,0)</f>
        <v>7735000</v>
      </c>
      <c r="I24" s="19">
        <f>VLOOKUP(B24,[1]Brokers!$B$9:$M$66,12,0)</f>
        <v>0</v>
      </c>
      <c r="J24" s="19">
        <f>VLOOKUP(B24,[1]Brokers!$B$9:$R$66,16,0)</f>
        <v>0</v>
      </c>
      <c r="K24" s="19">
        <f>VLOOKUP(B24,[1]Brokers!$B$9:$T$66,19,0)</f>
        <v>1310521789</v>
      </c>
      <c r="L24" s="20">
        <f t="shared" si="0"/>
        <v>1404276201.25</v>
      </c>
      <c r="M24" s="21">
        <f t="shared" si="1"/>
        <v>4519928756.6499996</v>
      </c>
      <c r="N24" s="22">
        <f>M24/$M$74</f>
        <v>1.0923393683827769E-2</v>
      </c>
      <c r="O24" s="21">
        <v>3115652555.4000001</v>
      </c>
    </row>
    <row r="25" spans="1:16" x14ac:dyDescent="0.25">
      <c r="A25" s="14">
        <v>10</v>
      </c>
      <c r="B25" s="15" t="s">
        <v>37</v>
      </c>
      <c r="C25" s="16" t="s">
        <v>38</v>
      </c>
      <c r="D25" s="17" t="s">
        <v>20</v>
      </c>
      <c r="E25" s="18" t="s">
        <v>20</v>
      </c>
      <c r="F25" s="18"/>
      <c r="G25" s="19">
        <f>VLOOKUP(B25,[1]Brokers!$B$9:$Z$71,7,0)</f>
        <v>66960686</v>
      </c>
      <c r="H25" s="19">
        <f>VLOOKUP(B25,[1]Brokers!$B$9:$AB$66,24,0)</f>
        <v>0</v>
      </c>
      <c r="I25" s="19">
        <f>VLOOKUP(B25,[1]Brokers!$B$9:$M$66,12,0)</f>
        <v>0</v>
      </c>
      <c r="J25" s="19">
        <f>VLOOKUP(B25,[1]Brokers!$B$9:$R$66,16,0)</f>
        <v>0</v>
      </c>
      <c r="K25" s="19">
        <f>VLOOKUP(B25,[1]Brokers!$B$9:$T$66,19,0)</f>
        <v>982213714</v>
      </c>
      <c r="L25" s="20">
        <f t="shared" si="0"/>
        <v>1049174400</v>
      </c>
      <c r="M25" s="21">
        <f t="shared" si="1"/>
        <v>3063136124.0599999</v>
      </c>
      <c r="N25" s="22">
        <f>M25/$M$74</f>
        <v>7.4027365455779552E-3</v>
      </c>
      <c r="O25" s="21">
        <v>2013961724.0599999</v>
      </c>
      <c r="P25" s="1"/>
    </row>
    <row r="26" spans="1:16" x14ac:dyDescent="0.25">
      <c r="A26" s="14">
        <v>11</v>
      </c>
      <c r="B26" s="15" t="s">
        <v>39</v>
      </c>
      <c r="C26" s="16" t="s">
        <v>40</v>
      </c>
      <c r="D26" s="17" t="s">
        <v>20</v>
      </c>
      <c r="E26" s="18" t="s">
        <v>20</v>
      </c>
      <c r="F26" s="18"/>
      <c r="G26" s="19">
        <f>VLOOKUP(B26,[1]Brokers!$B$9:$Z$71,7,0)</f>
        <v>51405992</v>
      </c>
      <c r="H26" s="19">
        <f>VLOOKUP(B26,[1]Brokers!$B$9:$AB$66,24,0)</f>
        <v>0</v>
      </c>
      <c r="I26" s="19">
        <f>VLOOKUP(B26,[1]Brokers!$B$9:$M$66,12,0)</f>
        <v>0</v>
      </c>
      <c r="J26" s="19">
        <f>VLOOKUP(B26,[1]Brokers!$B$9:$R$66,16,0)</f>
        <v>0</v>
      </c>
      <c r="K26" s="19">
        <f>VLOOKUP(B26,[1]Brokers!$B$9:$T$66,19,0)</f>
        <v>149887283</v>
      </c>
      <c r="L26" s="20">
        <f t="shared" si="0"/>
        <v>201293275</v>
      </c>
      <c r="M26" s="21">
        <f t="shared" si="1"/>
        <v>2198392921.4000001</v>
      </c>
      <c r="N26" s="22">
        <f>M26/$M$74</f>
        <v>5.3128959868806967E-3</v>
      </c>
      <c r="O26" s="21">
        <v>1997099646.4000001</v>
      </c>
    </row>
    <row r="27" spans="1:16" x14ac:dyDescent="0.25">
      <c r="A27" s="14">
        <v>12</v>
      </c>
      <c r="B27" s="15" t="s">
        <v>41</v>
      </c>
      <c r="C27" s="16" t="s">
        <v>42</v>
      </c>
      <c r="D27" s="17" t="s">
        <v>20</v>
      </c>
      <c r="E27" s="18" t="s">
        <v>20</v>
      </c>
      <c r="F27" s="18"/>
      <c r="G27" s="19">
        <f>VLOOKUP(B27,[1]Brokers!$B$9:$Z$71,7,0)</f>
        <v>23582713.600000001</v>
      </c>
      <c r="H27" s="19">
        <f>VLOOKUP(B27,[1]Brokers!$B$9:$AB$66,24,0)</f>
        <v>0</v>
      </c>
      <c r="I27" s="19">
        <f>VLOOKUP(B27,[1]Brokers!$B$9:$M$66,12,0)</f>
        <v>0</v>
      </c>
      <c r="J27" s="19">
        <f>VLOOKUP(B27,[1]Brokers!$B$9:$R$66,16,0)</f>
        <v>0</v>
      </c>
      <c r="K27" s="19">
        <f>VLOOKUP(B27,[1]Brokers!$B$9:$T$66,19,0)</f>
        <v>45500000</v>
      </c>
      <c r="L27" s="20">
        <f t="shared" si="0"/>
        <v>69082713.599999994</v>
      </c>
      <c r="M27" s="21">
        <f t="shared" si="1"/>
        <v>1605288513.27</v>
      </c>
      <c r="N27" s="22">
        <f>M27/$M$74</f>
        <v>3.8795298224061424E-3</v>
      </c>
      <c r="O27" s="21">
        <v>1536205799.6700001</v>
      </c>
    </row>
    <row r="28" spans="1:16" x14ac:dyDescent="0.25">
      <c r="A28" s="14">
        <v>13</v>
      </c>
      <c r="B28" s="15" t="s">
        <v>43</v>
      </c>
      <c r="C28" s="16" t="s">
        <v>44</v>
      </c>
      <c r="D28" s="17" t="s">
        <v>20</v>
      </c>
      <c r="E28" s="18" t="s">
        <v>20</v>
      </c>
      <c r="F28" s="18" t="s">
        <v>20</v>
      </c>
      <c r="G28" s="19">
        <f>VLOOKUP(B28,[1]Brokers!$B$9:$Z$71,7,0)</f>
        <v>1832200</v>
      </c>
      <c r="H28" s="19">
        <f>VLOOKUP(B28,[1]Brokers!$B$9:$AB$66,24,0)</f>
        <v>0</v>
      </c>
      <c r="I28" s="19">
        <f>VLOOKUP(B28,[1]Brokers!$B$9:$M$66,12,0)</f>
        <v>0</v>
      </c>
      <c r="J28" s="19">
        <f>VLOOKUP(B28,[1]Brokers!$B$9:$R$66,16,0)</f>
        <v>0</v>
      </c>
      <c r="K28" s="19">
        <f>VLOOKUP(B28,[1]Brokers!$B$9:$T$66,19,0)</f>
        <v>9958587</v>
      </c>
      <c r="L28" s="20">
        <f t="shared" si="0"/>
        <v>11790787</v>
      </c>
      <c r="M28" s="21">
        <f t="shared" si="1"/>
        <v>1148763064</v>
      </c>
      <c r="N28" s="22">
        <f>M28/$M$74</f>
        <v>2.7762365013055271E-3</v>
      </c>
      <c r="O28" s="23">
        <v>1136972277</v>
      </c>
    </row>
    <row r="29" spans="1:16" x14ac:dyDescent="0.25">
      <c r="A29" s="14">
        <v>14</v>
      </c>
      <c r="B29" s="15" t="s">
        <v>45</v>
      </c>
      <c r="C29" s="16" t="s">
        <v>46</v>
      </c>
      <c r="D29" s="17" t="s">
        <v>20</v>
      </c>
      <c r="E29" s="18"/>
      <c r="F29" s="18"/>
      <c r="G29" s="19">
        <f>VLOOKUP(B29,[1]Brokers!$B$9:$Z$71,7,0)</f>
        <v>2575425</v>
      </c>
      <c r="H29" s="19">
        <f>VLOOKUP(B29,[1]Brokers!$B$9:$AB$66,24,0)</f>
        <v>0</v>
      </c>
      <c r="I29" s="19">
        <f>VLOOKUP(B29,[1]Brokers!$B$9:$M$66,12,0)</f>
        <v>0</v>
      </c>
      <c r="J29" s="19">
        <f>VLOOKUP(B29,[1]Brokers!$B$9:$R$66,16,0)</f>
        <v>0</v>
      </c>
      <c r="K29" s="19">
        <f>VLOOKUP(B29,[1]Brokers!$B$9:$T$66,19,0)</f>
        <v>100000000</v>
      </c>
      <c r="L29" s="20">
        <f t="shared" si="0"/>
        <v>102575425</v>
      </c>
      <c r="M29" s="21">
        <f t="shared" si="1"/>
        <v>844380231.01999998</v>
      </c>
      <c r="N29" s="22">
        <f>M29/$M$74</f>
        <v>2.0406289963536967E-3</v>
      </c>
      <c r="O29" s="21">
        <v>741804806.01999998</v>
      </c>
    </row>
    <row r="30" spans="1:16" x14ac:dyDescent="0.25">
      <c r="A30" s="14">
        <v>15</v>
      </c>
      <c r="B30" s="15" t="s">
        <v>47</v>
      </c>
      <c r="C30" s="16" t="s">
        <v>48</v>
      </c>
      <c r="D30" s="17" t="s">
        <v>20</v>
      </c>
      <c r="E30" s="17" t="s">
        <v>20</v>
      </c>
      <c r="F30" s="18" t="s">
        <v>20</v>
      </c>
      <c r="G30" s="19">
        <f>VLOOKUP(B30,[1]Brokers!$B$9:$Z$71,7,0)</f>
        <v>85032964.430000007</v>
      </c>
      <c r="H30" s="19">
        <f>VLOOKUP(B30,[1]Brokers!$B$9:$AB$66,24,0)</f>
        <v>0</v>
      </c>
      <c r="I30" s="19">
        <f>VLOOKUP(B30,[1]Brokers!$B$9:$M$66,12,0)</f>
        <v>0</v>
      </c>
      <c r="J30" s="19">
        <f>VLOOKUP(B30,[1]Brokers!$B$9:$R$66,16,0)</f>
        <v>0</v>
      </c>
      <c r="K30" s="19">
        <f>VLOOKUP(B30,[1]Brokers!$B$9:$T$66,19,0)</f>
        <v>0</v>
      </c>
      <c r="L30" s="20">
        <f t="shared" si="0"/>
        <v>85032964.430000007</v>
      </c>
      <c r="M30" s="21">
        <f t="shared" si="1"/>
        <v>801289166.25999999</v>
      </c>
      <c r="N30" s="22">
        <f>M30/$M$74</f>
        <v>1.9364900397526056E-3</v>
      </c>
      <c r="O30" s="21">
        <v>716256201.82999992</v>
      </c>
    </row>
    <row r="31" spans="1:16" x14ac:dyDescent="0.25">
      <c r="A31" s="14">
        <v>16</v>
      </c>
      <c r="B31" s="15" t="s">
        <v>49</v>
      </c>
      <c r="C31" s="16" t="s">
        <v>50</v>
      </c>
      <c r="D31" s="17" t="s">
        <v>20</v>
      </c>
      <c r="E31" s="18" t="s">
        <v>20</v>
      </c>
      <c r="F31" s="18"/>
      <c r="G31" s="19">
        <f>VLOOKUP(B31,[1]Brokers!$B$9:$Z$71,7,0)</f>
        <v>31053564</v>
      </c>
      <c r="H31" s="19">
        <f>VLOOKUP(B31,[1]Brokers!$B$9:$AB$66,24,0)</f>
        <v>0</v>
      </c>
      <c r="I31" s="19">
        <f>VLOOKUP(B31,[1]Brokers!$B$9:$M$66,12,0)</f>
        <v>0</v>
      </c>
      <c r="J31" s="19">
        <f>VLOOKUP(B31,[1]Brokers!$B$9:$R$66,16,0)</f>
        <v>0</v>
      </c>
      <c r="K31" s="19">
        <f>VLOOKUP(B31,[1]Brokers!$B$9:$T$66,19,0)</f>
        <v>0</v>
      </c>
      <c r="L31" s="20">
        <f t="shared" si="0"/>
        <v>31053564</v>
      </c>
      <c r="M31" s="21">
        <f t="shared" si="1"/>
        <v>672563930</v>
      </c>
      <c r="N31" s="22">
        <f>M31/$M$74</f>
        <v>1.6253974300199953E-3</v>
      </c>
      <c r="O31" s="21">
        <v>641510366</v>
      </c>
    </row>
    <row r="32" spans="1:16" x14ac:dyDescent="0.25">
      <c r="A32" s="14">
        <v>17</v>
      </c>
      <c r="B32" s="15" t="s">
        <v>51</v>
      </c>
      <c r="C32" s="16" t="s">
        <v>52</v>
      </c>
      <c r="D32" s="17" t="s">
        <v>20</v>
      </c>
      <c r="E32" s="18"/>
      <c r="F32" s="18"/>
      <c r="G32" s="19">
        <f>VLOOKUP(B32,[1]Brokers!$B$9:$Z$71,7,0)</f>
        <v>13087040</v>
      </c>
      <c r="H32" s="19">
        <f>VLOOKUP(B32,[1]Brokers!$B$9:$AB$66,24,0)</f>
        <v>0</v>
      </c>
      <c r="I32" s="19">
        <f>VLOOKUP(B32,[1]Brokers!$B$9:$M$66,12,0)</f>
        <v>0</v>
      </c>
      <c r="J32" s="19">
        <f>VLOOKUP(B32,[1]Brokers!$B$9:$R$66,16,0)</f>
        <v>0</v>
      </c>
      <c r="K32" s="19">
        <f>VLOOKUP(B32,[1]Brokers!$B$9:$T$66,19,0)</f>
        <v>0</v>
      </c>
      <c r="L32" s="20">
        <f t="shared" si="0"/>
        <v>13087040</v>
      </c>
      <c r="M32" s="21">
        <f t="shared" si="1"/>
        <v>489166524.40000004</v>
      </c>
      <c r="N32" s="22">
        <f>M32/$M$74</f>
        <v>1.1821775985095921E-3</v>
      </c>
      <c r="O32" s="21">
        <v>476079484.40000004</v>
      </c>
    </row>
    <row r="33" spans="1:16" x14ac:dyDescent="0.25">
      <c r="A33" s="14">
        <v>18</v>
      </c>
      <c r="B33" s="15" t="s">
        <v>53</v>
      </c>
      <c r="C33" s="16" t="s">
        <v>54</v>
      </c>
      <c r="D33" s="17" t="s">
        <v>20</v>
      </c>
      <c r="E33" s="18"/>
      <c r="F33" s="18"/>
      <c r="G33" s="19">
        <f>VLOOKUP(B33,[1]Brokers!$B$9:$Z$71,7,0)</f>
        <v>35983704</v>
      </c>
      <c r="H33" s="19">
        <f>VLOOKUP(B33,[1]Brokers!$B$9:$AB$66,24,0)</f>
        <v>0</v>
      </c>
      <c r="I33" s="19">
        <f>VLOOKUP(B33,[1]Brokers!$B$9:$M$66,12,0)</f>
        <v>0</v>
      </c>
      <c r="J33" s="19">
        <f>VLOOKUP(B33,[1]Brokers!$B$9:$R$66,16,0)</f>
        <v>0</v>
      </c>
      <c r="K33" s="19">
        <f>VLOOKUP(B33,[1]Brokers!$B$9:$T$66,19,0)</f>
        <v>12600000</v>
      </c>
      <c r="L33" s="20">
        <f t="shared" si="0"/>
        <v>48583704</v>
      </c>
      <c r="M33" s="21">
        <f t="shared" si="1"/>
        <v>416575468.39999998</v>
      </c>
      <c r="N33" s="22">
        <f>M33/$M$74</f>
        <v>1.0067454788227131E-3</v>
      </c>
      <c r="O33" s="24">
        <v>367991764.39999998</v>
      </c>
    </row>
    <row r="34" spans="1:16" x14ac:dyDescent="0.25">
      <c r="A34" s="14">
        <v>19</v>
      </c>
      <c r="B34" s="15" t="s">
        <v>67</v>
      </c>
      <c r="C34" s="16" t="s">
        <v>68</v>
      </c>
      <c r="D34" s="17" t="s">
        <v>20</v>
      </c>
      <c r="E34" s="18" t="s">
        <v>20</v>
      </c>
      <c r="F34" s="18" t="s">
        <v>20</v>
      </c>
      <c r="G34" s="19">
        <f>VLOOKUP(B34,[1]Brokers!$B$9:$Z$71,7,0)</f>
        <v>145847402.12</v>
      </c>
      <c r="H34" s="19">
        <f>VLOOKUP(B34,[1]Brokers!$B$9:$AB$66,24,0)</f>
        <v>0</v>
      </c>
      <c r="I34" s="19">
        <f>VLOOKUP(B34,[1]Brokers!$B$9:$M$66,12,0)</f>
        <v>0</v>
      </c>
      <c r="J34" s="19">
        <f>VLOOKUP(B34,[1]Brokers!$B$9:$R$66,16,0)</f>
        <v>0</v>
      </c>
      <c r="K34" s="19">
        <f>VLOOKUP(B34,[1]Brokers!$B$9:$T$66,19,0)</f>
        <v>0</v>
      </c>
      <c r="L34" s="20">
        <f>G34+H34+I34+J34+K34</f>
        <v>145847402.12</v>
      </c>
      <c r="M34" s="21">
        <f>L34+O34</f>
        <v>273026434.92000002</v>
      </c>
      <c r="N34" s="22">
        <f>M34/$M$74</f>
        <v>6.5982792988391388E-4</v>
      </c>
      <c r="O34" s="21">
        <v>127179032.8</v>
      </c>
    </row>
    <row r="35" spans="1:16" x14ac:dyDescent="0.25">
      <c r="A35" s="14">
        <v>20</v>
      </c>
      <c r="B35" s="15" t="s">
        <v>55</v>
      </c>
      <c r="C35" s="16" t="s">
        <v>56</v>
      </c>
      <c r="D35" s="17" t="s">
        <v>20</v>
      </c>
      <c r="E35" s="18"/>
      <c r="F35" s="18"/>
      <c r="G35" s="19">
        <f>VLOOKUP(B35,[1]Brokers!$B$9:$Z$71,7,0)</f>
        <v>410960</v>
      </c>
      <c r="H35" s="19">
        <f>VLOOKUP(B35,[1]Brokers!$B$9:$AB$66,24,0)</f>
        <v>0</v>
      </c>
      <c r="I35" s="19">
        <f>VLOOKUP(B35,[1]Brokers!$B$9:$M$66,12,0)</f>
        <v>0</v>
      </c>
      <c r="J35" s="19">
        <f>VLOOKUP(B35,[1]Brokers!$B$9:$R$66,16,0)</f>
        <v>0</v>
      </c>
      <c r="K35" s="19">
        <f>VLOOKUP(B35,[1]Brokers!$B$9:$T$66,19,0)</f>
        <v>28033664</v>
      </c>
      <c r="L35" s="20">
        <f t="shared" si="0"/>
        <v>28444624</v>
      </c>
      <c r="M35" s="21">
        <f t="shared" si="1"/>
        <v>254530722</v>
      </c>
      <c r="N35" s="22">
        <f>M35/$M$74</f>
        <v>6.1512900550574263E-4</v>
      </c>
      <c r="O35" s="21">
        <v>226086098</v>
      </c>
    </row>
    <row r="36" spans="1:16" x14ac:dyDescent="0.25">
      <c r="A36" s="14">
        <v>21</v>
      </c>
      <c r="B36" s="15" t="s">
        <v>57</v>
      </c>
      <c r="C36" s="16" t="s">
        <v>58</v>
      </c>
      <c r="D36" s="17" t="s">
        <v>20</v>
      </c>
      <c r="E36" s="18" t="s">
        <v>20</v>
      </c>
      <c r="F36" s="18"/>
      <c r="G36" s="19">
        <f>VLOOKUP(B36,[1]Brokers!$B$9:$Z$71,7,0)</f>
        <v>13631095</v>
      </c>
      <c r="H36" s="19">
        <f>VLOOKUP(B36,[1]Brokers!$B$9:$AB$66,24,0)</f>
        <v>17648500</v>
      </c>
      <c r="I36" s="19">
        <f>VLOOKUP(B36,[1]Brokers!$B$9:$M$66,12,0)</f>
        <v>0</v>
      </c>
      <c r="J36" s="19">
        <f>VLOOKUP(B36,[1]Brokers!$B$9:$R$66,16,0)</f>
        <v>0</v>
      </c>
      <c r="K36" s="19">
        <f>VLOOKUP(B36,[1]Brokers!$B$9:$T$66,19,0)</f>
        <v>0</v>
      </c>
      <c r="L36" s="20">
        <f>G36+H36+I36+J36+K36</f>
        <v>31279595</v>
      </c>
      <c r="M36" s="21">
        <f t="shared" si="1"/>
        <v>246181063.19999999</v>
      </c>
      <c r="N36" s="22">
        <f>M36/$M$74</f>
        <v>5.9495023386828077E-4</v>
      </c>
      <c r="O36" s="23">
        <v>214901468.19999999</v>
      </c>
    </row>
    <row r="37" spans="1:16" x14ac:dyDescent="0.25">
      <c r="A37" s="14">
        <v>22</v>
      </c>
      <c r="B37" s="15" t="s">
        <v>61</v>
      </c>
      <c r="C37" s="16" t="s">
        <v>62</v>
      </c>
      <c r="D37" s="17" t="s">
        <v>20</v>
      </c>
      <c r="E37" s="18"/>
      <c r="F37" s="18"/>
      <c r="G37" s="19">
        <f>VLOOKUP(B37,[1]Brokers!$B$9:$Z$71,7,0)</f>
        <v>9504757</v>
      </c>
      <c r="H37" s="19">
        <f>VLOOKUP(B37,[1]Brokers!$B$9:$AB$66,24,0)</f>
        <v>0</v>
      </c>
      <c r="I37" s="19">
        <f>VLOOKUP(B37,[1]Brokers!$B$9:$M$66,12,0)</f>
        <v>0</v>
      </c>
      <c r="J37" s="19">
        <f>VLOOKUP(B37,[1]Brokers!$B$9:$R$66,16,0)</f>
        <v>0</v>
      </c>
      <c r="K37" s="19">
        <f>VLOOKUP(B37,[1]Brokers!$B$9:$T$66,19,0)</f>
        <v>58805157</v>
      </c>
      <c r="L37" s="20">
        <f>G37+H37+I37+J37+K37</f>
        <v>68309914</v>
      </c>
      <c r="M37" s="21">
        <f>L37+O37</f>
        <v>201233072.56</v>
      </c>
      <c r="N37" s="22">
        <f>M37/$M$74</f>
        <v>4.8632361086335874E-4</v>
      </c>
      <c r="O37" s="21">
        <v>132923158.56</v>
      </c>
    </row>
    <row r="38" spans="1:16" x14ac:dyDescent="0.25">
      <c r="A38" s="14">
        <v>23</v>
      </c>
      <c r="B38" s="15" t="s">
        <v>59</v>
      </c>
      <c r="C38" s="16" t="s">
        <v>60</v>
      </c>
      <c r="D38" s="17" t="s">
        <v>20</v>
      </c>
      <c r="E38" s="18"/>
      <c r="F38" s="18"/>
      <c r="G38" s="19">
        <f>VLOOKUP(B38,[1]Brokers!$B$9:$Z$71,7,0)</f>
        <v>10265139</v>
      </c>
      <c r="H38" s="19">
        <f>VLOOKUP(B38,[1]Brokers!$B$9:$AB$66,24,0)</f>
        <v>0</v>
      </c>
      <c r="I38" s="19">
        <f>VLOOKUP(B38,[1]Brokers!$B$9:$M$66,12,0)</f>
        <v>0</v>
      </c>
      <c r="J38" s="19">
        <f>VLOOKUP(B38,[1]Brokers!$B$9:$R$66,16,0)</f>
        <v>0</v>
      </c>
      <c r="K38" s="19">
        <f>VLOOKUP(B38,[1]Brokers!$B$9:$T$66,19,0)</f>
        <v>0</v>
      </c>
      <c r="L38" s="20">
        <f t="shared" si="0"/>
        <v>10265139</v>
      </c>
      <c r="M38" s="21">
        <f t="shared" si="1"/>
        <v>176569454.40000001</v>
      </c>
      <c r="N38" s="22">
        <f>M38/$M$74</f>
        <v>4.2671859818856588E-4</v>
      </c>
      <c r="O38" s="21">
        <v>166304315.40000001</v>
      </c>
    </row>
    <row r="39" spans="1:16" x14ac:dyDescent="0.25">
      <c r="A39" s="14">
        <v>24</v>
      </c>
      <c r="B39" s="15" t="s">
        <v>63</v>
      </c>
      <c r="C39" s="16" t="s">
        <v>64</v>
      </c>
      <c r="D39" s="17" t="s">
        <v>20</v>
      </c>
      <c r="E39" s="18" t="s">
        <v>20</v>
      </c>
      <c r="F39" s="18"/>
      <c r="G39" s="19">
        <f>VLOOKUP(B39,[1]Brokers!$B$9:$Z$71,7,0)</f>
        <v>0</v>
      </c>
      <c r="H39" s="19">
        <f>VLOOKUP(B39,[1]Brokers!$B$9:$AB$66,24,0)</f>
        <v>0</v>
      </c>
      <c r="I39" s="19">
        <f>VLOOKUP(B39,[1]Brokers!$B$9:$M$66,12,0)</f>
        <v>0</v>
      </c>
      <c r="J39" s="19">
        <f>VLOOKUP(B39,[1]Brokers!$B$9:$R$66,16,0)</f>
        <v>0</v>
      </c>
      <c r="K39" s="19">
        <f>VLOOKUP(B39,[1]Brokers!$B$9:$T$66,19,0)</f>
        <v>32364927</v>
      </c>
      <c r="L39" s="20">
        <f t="shared" si="0"/>
        <v>32364927</v>
      </c>
      <c r="M39" s="21">
        <f t="shared" si="1"/>
        <v>164160558</v>
      </c>
      <c r="N39" s="22">
        <f>M39/$M$74</f>
        <v>3.9672979352884475E-4</v>
      </c>
      <c r="O39" s="21">
        <v>131795631</v>
      </c>
    </row>
    <row r="40" spans="1:16" x14ac:dyDescent="0.25">
      <c r="A40" s="14">
        <v>25</v>
      </c>
      <c r="B40" s="15" t="s">
        <v>65</v>
      </c>
      <c r="C40" s="16" t="s">
        <v>66</v>
      </c>
      <c r="D40" s="17" t="s">
        <v>20</v>
      </c>
      <c r="E40" s="18"/>
      <c r="F40" s="18"/>
      <c r="G40" s="19">
        <f>VLOOKUP(B40,[1]Brokers!$B$9:$Z$71,7,0)</f>
        <v>3992655</v>
      </c>
      <c r="H40" s="19">
        <f>VLOOKUP(B40,[1]Brokers!$B$9:$AB$66,24,0)</f>
        <v>0</v>
      </c>
      <c r="I40" s="19">
        <f>VLOOKUP(B40,[1]Brokers!$B$9:$M$66,12,0)</f>
        <v>0</v>
      </c>
      <c r="J40" s="19">
        <f>VLOOKUP(B40,[1]Brokers!$B$9:$R$66,16,0)</f>
        <v>0</v>
      </c>
      <c r="K40" s="19">
        <f>VLOOKUP(B40,[1]Brokers!$B$9:$T$66,19,0)</f>
        <v>0</v>
      </c>
      <c r="L40" s="20">
        <f t="shared" si="0"/>
        <v>3992655</v>
      </c>
      <c r="M40" s="21">
        <f t="shared" si="1"/>
        <v>133523717.59999999</v>
      </c>
      <c r="N40" s="22">
        <f>M40/$M$74</f>
        <v>3.2268918648931355E-4</v>
      </c>
      <c r="O40" s="21">
        <v>129531062.59999999</v>
      </c>
    </row>
    <row r="41" spans="1:16" x14ac:dyDescent="0.25">
      <c r="A41" s="14">
        <v>26</v>
      </c>
      <c r="B41" s="15" t="s">
        <v>79</v>
      </c>
      <c r="C41" s="16" t="s">
        <v>80</v>
      </c>
      <c r="D41" s="17" t="s">
        <v>20</v>
      </c>
      <c r="E41" s="18"/>
      <c r="F41" s="18"/>
      <c r="G41" s="19">
        <f>VLOOKUP(B41,[1]Brokers!$B$9:$Z$71,7,0)</f>
        <v>45365699</v>
      </c>
      <c r="H41" s="19">
        <f>VLOOKUP(B41,[1]Brokers!$B$9:$AB$66,24,0)</f>
        <v>0</v>
      </c>
      <c r="I41" s="19">
        <f>VLOOKUP(B41,[1]Brokers!$B$9:$M$66,12,0)</f>
        <v>0</v>
      </c>
      <c r="J41" s="19">
        <f>VLOOKUP(B41,[1]Brokers!$B$9:$R$66,16,0)</f>
        <v>0</v>
      </c>
      <c r="K41" s="19">
        <f>VLOOKUP(B41,[1]Brokers!$B$9:$T$66,19,0)</f>
        <v>18723700</v>
      </c>
      <c r="L41" s="20">
        <f>G41+H41+I41+J41+K41</f>
        <v>64089399</v>
      </c>
      <c r="M41" s="21">
        <f>L41+O41</f>
        <v>110014531.8</v>
      </c>
      <c r="N41" s="22">
        <f>M41/$M$74</f>
        <v>2.6587411140614254E-4</v>
      </c>
      <c r="O41" s="21">
        <v>45925132.799999997</v>
      </c>
    </row>
    <row r="42" spans="1:16" x14ac:dyDescent="0.25">
      <c r="A42" s="14">
        <v>27</v>
      </c>
      <c r="B42" s="15" t="s">
        <v>69</v>
      </c>
      <c r="C42" s="16" t="s">
        <v>70</v>
      </c>
      <c r="D42" s="17" t="s">
        <v>20</v>
      </c>
      <c r="E42" s="18"/>
      <c r="F42" s="18"/>
      <c r="G42" s="19">
        <f>VLOOKUP(B42,[1]Brokers!$B$9:$Z$71,7,0)</f>
        <v>0</v>
      </c>
      <c r="H42" s="19">
        <f>VLOOKUP(B42,[1]Brokers!$B$9:$AB$66,24,0)</f>
        <v>0</v>
      </c>
      <c r="I42" s="19">
        <f>VLOOKUP(B42,[1]Brokers!$B$9:$M$66,12,0)</f>
        <v>0</v>
      </c>
      <c r="J42" s="19">
        <f>VLOOKUP(B42,[1]Brokers!$B$9:$R$66,16,0)</f>
        <v>0</v>
      </c>
      <c r="K42" s="19">
        <f>VLOOKUP(B42,[1]Brokers!$B$9:$T$66,19,0)</f>
        <v>0</v>
      </c>
      <c r="L42" s="20">
        <f t="shared" si="0"/>
        <v>0</v>
      </c>
      <c r="M42" s="21">
        <f t="shared" si="1"/>
        <v>94795446</v>
      </c>
      <c r="N42" s="22">
        <f>M42/$M$74</f>
        <v>2.2909387112984077E-4</v>
      </c>
      <c r="O42" s="21">
        <v>94795446</v>
      </c>
    </row>
    <row r="43" spans="1:16" x14ac:dyDescent="0.25">
      <c r="A43" s="14">
        <v>28</v>
      </c>
      <c r="B43" s="15" t="s">
        <v>85</v>
      </c>
      <c r="C43" s="16" t="s">
        <v>86</v>
      </c>
      <c r="D43" s="17" t="s">
        <v>20</v>
      </c>
      <c r="E43" s="18"/>
      <c r="F43" s="18"/>
      <c r="G43" s="19">
        <f>VLOOKUP(B43,[1]Brokers!$B$9:$Z$71,7,0)</f>
        <v>61948742.200000003</v>
      </c>
      <c r="H43" s="19">
        <f>VLOOKUP(B43,[1]Brokers!$B$9:$AB$66,24,0)</f>
        <v>0</v>
      </c>
      <c r="I43" s="19">
        <f>VLOOKUP(B43,[1]Brokers!$B$9:$M$66,12,0)</f>
        <v>0</v>
      </c>
      <c r="J43" s="19">
        <f>VLOOKUP(B43,[1]Brokers!$B$9:$R$66,16,0)</f>
        <v>0</v>
      </c>
      <c r="K43" s="19">
        <f>VLOOKUP(B43,[1]Brokers!$B$9:$T$66,19,0)</f>
        <v>0</v>
      </c>
      <c r="L43" s="20">
        <f>G43+H43+I43+J43+K43</f>
        <v>61948742.200000003</v>
      </c>
      <c r="M43" s="21">
        <f>L43+O43</f>
        <v>88104295.310000002</v>
      </c>
      <c r="N43" s="22">
        <f>M43/$M$74</f>
        <v>2.1292324607802968E-4</v>
      </c>
      <c r="O43" s="21">
        <v>26155553.109999999</v>
      </c>
    </row>
    <row r="44" spans="1:16" x14ac:dyDescent="0.25">
      <c r="A44" s="14">
        <v>29</v>
      </c>
      <c r="B44" s="15" t="s">
        <v>71</v>
      </c>
      <c r="C44" s="16" t="s">
        <v>72</v>
      </c>
      <c r="D44" s="17" t="s">
        <v>20</v>
      </c>
      <c r="E44" s="18"/>
      <c r="F44" s="18"/>
      <c r="G44" s="19">
        <f>VLOOKUP(B44,[1]Brokers!$B$9:$Z$71,7,0)</f>
        <v>9364230</v>
      </c>
      <c r="H44" s="19">
        <f>VLOOKUP(B44,[1]Brokers!$B$9:$AB$66,24,0)</f>
        <v>0</v>
      </c>
      <c r="I44" s="19">
        <f>VLOOKUP(B44,[1]Brokers!$B$9:$M$66,12,0)</f>
        <v>0</v>
      </c>
      <c r="J44" s="19">
        <f>VLOOKUP(B44,[1]Brokers!$B$9:$R$66,16,0)</f>
        <v>0</v>
      </c>
      <c r="K44" s="19">
        <f>VLOOKUP(B44,[1]Brokers!$B$9:$T$66,19,0)</f>
        <v>0</v>
      </c>
      <c r="L44" s="20">
        <f t="shared" si="0"/>
        <v>9364230</v>
      </c>
      <c r="M44" s="21">
        <f t="shared" si="1"/>
        <v>73485757.909999996</v>
      </c>
      <c r="N44" s="22">
        <f>M44/$M$74</f>
        <v>1.775943619961682E-4</v>
      </c>
      <c r="O44" s="21">
        <v>64121527.909999996</v>
      </c>
    </row>
    <row r="45" spans="1:16" x14ac:dyDescent="0.25">
      <c r="A45" s="14">
        <v>30</v>
      </c>
      <c r="B45" s="15" t="s">
        <v>73</v>
      </c>
      <c r="C45" s="16" t="s">
        <v>74</v>
      </c>
      <c r="D45" s="17" t="s">
        <v>20</v>
      </c>
      <c r="E45" s="18"/>
      <c r="F45" s="18"/>
      <c r="G45" s="19">
        <f>VLOOKUP(B45,[1]Brokers!$B$9:$Z$71,7,0)</f>
        <v>20792000</v>
      </c>
      <c r="H45" s="19">
        <f>VLOOKUP(B45,[1]Brokers!$B$9:$AB$66,24,0)</f>
        <v>0</v>
      </c>
      <c r="I45" s="19">
        <f>VLOOKUP(B45,[1]Brokers!$B$9:$M$66,12,0)</f>
        <v>0</v>
      </c>
      <c r="J45" s="19">
        <f>VLOOKUP(B45,[1]Brokers!$B$9:$R$66,16,0)</f>
        <v>0</v>
      </c>
      <c r="K45" s="19">
        <f>VLOOKUP(B45,[1]Brokers!$B$9:$T$66,19,0)</f>
        <v>0</v>
      </c>
      <c r="L45" s="20">
        <f t="shared" si="0"/>
        <v>20792000</v>
      </c>
      <c r="M45" s="21">
        <f t="shared" si="1"/>
        <v>80583981.370000005</v>
      </c>
      <c r="N45" s="22">
        <f>M45/$M$74</f>
        <v>1.9474876718348125E-4</v>
      </c>
      <c r="O45" s="21">
        <v>59791981.370000005</v>
      </c>
    </row>
    <row r="46" spans="1:16" x14ac:dyDescent="0.25">
      <c r="A46" s="14">
        <v>31</v>
      </c>
      <c r="B46" s="15" t="s">
        <v>75</v>
      </c>
      <c r="C46" s="16" t="s">
        <v>76</v>
      </c>
      <c r="D46" s="17" t="s">
        <v>20</v>
      </c>
      <c r="E46" s="18"/>
      <c r="F46" s="18"/>
      <c r="G46" s="19">
        <f>VLOOKUP(B46,[1]Brokers!$B$9:$Z$71,7,0)</f>
        <v>7195408</v>
      </c>
      <c r="H46" s="19">
        <f>VLOOKUP(B46,[1]Brokers!$B$9:$AB$66,24,0)</f>
        <v>0</v>
      </c>
      <c r="I46" s="19">
        <f>VLOOKUP(B46,[1]Brokers!$B$9:$M$66,12,0)</f>
        <v>0</v>
      </c>
      <c r="J46" s="19">
        <f>VLOOKUP(B46,[1]Brokers!$B$9:$R$66,16,0)</f>
        <v>0</v>
      </c>
      <c r="K46" s="19">
        <f>VLOOKUP(B46,[1]Brokers!$B$9:$T$66,19,0)</f>
        <v>0</v>
      </c>
      <c r="L46" s="20">
        <f t="shared" si="0"/>
        <v>7195408</v>
      </c>
      <c r="M46" s="21">
        <f t="shared" si="1"/>
        <v>61631908.5</v>
      </c>
      <c r="N46" s="22">
        <f>M46/$M$74</f>
        <v>1.489469494492925E-4</v>
      </c>
      <c r="O46" s="21">
        <v>54436500.5</v>
      </c>
    </row>
    <row r="47" spans="1:16" x14ac:dyDescent="0.25">
      <c r="A47" s="14">
        <v>32</v>
      </c>
      <c r="B47" s="15" t="s">
        <v>77</v>
      </c>
      <c r="C47" s="16" t="s">
        <v>78</v>
      </c>
      <c r="D47" s="17" t="s">
        <v>20</v>
      </c>
      <c r="E47" s="18" t="s">
        <v>20</v>
      </c>
      <c r="F47" s="18"/>
      <c r="G47" s="19">
        <f>VLOOKUP(B47,[1]Brokers!$B$9:$Z$71,7,0)</f>
        <v>0</v>
      </c>
      <c r="H47" s="19">
        <f>VLOOKUP(B47,[1]Brokers!$B$9:$AB$66,24,0)</f>
        <v>0</v>
      </c>
      <c r="I47" s="19">
        <f>VLOOKUP(B47,[1]Brokers!$B$9:$M$66,12,0)</f>
        <v>0</v>
      </c>
      <c r="J47" s="19">
        <f>VLOOKUP(B47,[1]Brokers!$B$9:$R$66,16,0)</f>
        <v>0</v>
      </c>
      <c r="K47" s="19">
        <f>VLOOKUP(B47,[1]Brokers!$B$9:$T$66,19,0)</f>
        <v>0</v>
      </c>
      <c r="L47" s="20">
        <f t="shared" si="0"/>
        <v>0</v>
      </c>
      <c r="M47" s="21">
        <f t="shared" si="1"/>
        <v>48131000</v>
      </c>
      <c r="N47" s="22">
        <f>M47/$M$74</f>
        <v>1.163190593707462E-4</v>
      </c>
      <c r="O47" s="21">
        <v>48131000</v>
      </c>
    </row>
    <row r="48" spans="1:16" s="26" customFormat="1" x14ac:dyDescent="0.25">
      <c r="A48" s="14">
        <v>33</v>
      </c>
      <c r="B48" s="15" t="s">
        <v>81</v>
      </c>
      <c r="C48" s="16" t="s">
        <v>82</v>
      </c>
      <c r="D48" s="17" t="s">
        <v>20</v>
      </c>
      <c r="E48" s="18"/>
      <c r="F48" s="18"/>
      <c r="G48" s="19">
        <f>VLOOKUP(B48,[1]Brokers!$B$9:$Z$71,7,0)</f>
        <v>0</v>
      </c>
      <c r="H48" s="19">
        <f>VLOOKUP(B48,[1]Brokers!$B$9:$AB$66,24,0)</f>
        <v>0</v>
      </c>
      <c r="I48" s="19">
        <f>VLOOKUP(B48,[1]Brokers!$B$9:$M$66,12,0)</f>
        <v>0</v>
      </c>
      <c r="J48" s="19">
        <f>VLOOKUP(B48,[1]Brokers!$B$9:$R$66,16,0)</f>
        <v>0</v>
      </c>
      <c r="K48" s="19">
        <f>VLOOKUP(B48,[1]Brokers!$B$9:$T$66,19,0)</f>
        <v>0</v>
      </c>
      <c r="L48" s="20">
        <f t="shared" si="0"/>
        <v>0</v>
      </c>
      <c r="M48" s="21">
        <f t="shared" si="1"/>
        <v>31242200</v>
      </c>
      <c r="N48" s="22">
        <f>M48/$M$74</f>
        <v>7.5503590548144171E-5</v>
      </c>
      <c r="O48" s="21">
        <v>31242200</v>
      </c>
      <c r="P48" s="25"/>
    </row>
    <row r="49" spans="1:15" x14ac:dyDescent="0.25">
      <c r="A49" s="14">
        <v>34</v>
      </c>
      <c r="B49" s="15" t="s">
        <v>83</v>
      </c>
      <c r="C49" s="16" t="s">
        <v>84</v>
      </c>
      <c r="D49" s="17" t="s">
        <v>20</v>
      </c>
      <c r="E49" s="18"/>
      <c r="F49" s="18"/>
      <c r="G49" s="19">
        <f>VLOOKUP(B49,[1]Brokers!$B$9:$Z$71,7,0)</f>
        <v>203950</v>
      </c>
      <c r="H49" s="19">
        <f>VLOOKUP(B49,[1]Brokers!$B$9:$AB$66,24,0)</f>
        <v>0</v>
      </c>
      <c r="I49" s="19">
        <f>VLOOKUP(B49,[1]Brokers!$B$9:$M$66,12,0)</f>
        <v>0</v>
      </c>
      <c r="J49" s="19">
        <f>VLOOKUP(B49,[1]Brokers!$B$9:$R$66,16,0)</f>
        <v>0</v>
      </c>
      <c r="K49" s="19">
        <f>VLOOKUP(B49,[1]Brokers!$B$9:$T$66,19,0)</f>
        <v>0</v>
      </c>
      <c r="L49" s="20">
        <f t="shared" si="0"/>
        <v>203950</v>
      </c>
      <c r="M49" s="21">
        <f t="shared" si="1"/>
        <v>28489344</v>
      </c>
      <c r="N49" s="22">
        <f>M49/$M$74</f>
        <v>6.8850713597673268E-5</v>
      </c>
      <c r="O49" s="21">
        <v>28285394</v>
      </c>
    </row>
    <row r="50" spans="1:15" x14ac:dyDescent="0.25">
      <c r="A50" s="14">
        <v>35</v>
      </c>
      <c r="B50" s="15" t="s">
        <v>87</v>
      </c>
      <c r="C50" s="16" t="s">
        <v>88</v>
      </c>
      <c r="D50" s="17" t="s">
        <v>20</v>
      </c>
      <c r="E50" s="18"/>
      <c r="F50" s="18"/>
      <c r="G50" s="19">
        <f>VLOOKUP(B50,[1]Brokers!$B$9:$Z$71,7,0)</f>
        <v>1187820</v>
      </c>
      <c r="H50" s="19">
        <f>VLOOKUP(B50,[1]Brokers!$B$9:$AB$66,24,0)</f>
        <v>0</v>
      </c>
      <c r="I50" s="19">
        <f>VLOOKUP(B50,[1]Brokers!$B$9:$M$66,12,0)</f>
        <v>0</v>
      </c>
      <c r="J50" s="19">
        <f>VLOOKUP(B50,[1]Brokers!$B$9:$R$66,16,0)</f>
        <v>0</v>
      </c>
      <c r="K50" s="19">
        <f>VLOOKUP(B50,[1]Brokers!$B$9:$T$66,19,0)</f>
        <v>0</v>
      </c>
      <c r="L50" s="20">
        <f t="shared" si="0"/>
        <v>1187820</v>
      </c>
      <c r="M50" s="21">
        <f t="shared" si="1"/>
        <v>26159358</v>
      </c>
      <c r="N50" s="22">
        <f>M50/$M$74</f>
        <v>6.3219794234539172E-5</v>
      </c>
      <c r="O50" s="21">
        <v>24971538</v>
      </c>
    </row>
    <row r="51" spans="1:15" x14ac:dyDescent="0.25">
      <c r="A51" s="14">
        <v>36</v>
      </c>
      <c r="B51" s="15" t="s">
        <v>89</v>
      </c>
      <c r="C51" s="16" t="s">
        <v>90</v>
      </c>
      <c r="D51" s="17" t="s">
        <v>20</v>
      </c>
      <c r="E51" s="18"/>
      <c r="F51" s="18"/>
      <c r="G51" s="19">
        <f>VLOOKUP(B51,[1]Brokers!$B$9:$Z$71,7,0)</f>
        <v>176000</v>
      </c>
      <c r="H51" s="19">
        <f>VLOOKUP(B51,[1]Brokers!$B$9:$AB$66,24,0)</f>
        <v>0</v>
      </c>
      <c r="I51" s="19">
        <f>VLOOKUP(B51,[1]Brokers!$B$9:$M$66,12,0)</f>
        <v>0</v>
      </c>
      <c r="J51" s="19">
        <f>VLOOKUP(B51,[1]Brokers!$B$9:$R$66,16,0)</f>
        <v>0</v>
      </c>
      <c r="K51" s="19">
        <f>VLOOKUP(B51,[1]Brokers!$B$9:$T$66,19,0)</f>
        <v>0</v>
      </c>
      <c r="L51" s="20">
        <f t="shared" si="0"/>
        <v>176000</v>
      </c>
      <c r="M51" s="21">
        <f t="shared" si="1"/>
        <v>21528020</v>
      </c>
      <c r="N51" s="22">
        <f>M51/$M$74</f>
        <v>5.2027155814643613E-5</v>
      </c>
      <c r="O51" s="21">
        <v>21352020</v>
      </c>
    </row>
    <row r="52" spans="1:15" x14ac:dyDescent="0.25">
      <c r="A52" s="14">
        <v>37</v>
      </c>
      <c r="B52" s="15" t="s">
        <v>93</v>
      </c>
      <c r="C52" s="16" t="s">
        <v>94</v>
      </c>
      <c r="D52" s="17" t="s">
        <v>20</v>
      </c>
      <c r="E52" s="18"/>
      <c r="F52" s="18"/>
      <c r="G52" s="19">
        <f>VLOOKUP(B52,[1]Brokers!$B$9:$Z$71,7,0)</f>
        <v>12304600</v>
      </c>
      <c r="H52" s="19">
        <f>VLOOKUP(B52,[1]Brokers!$B$9:$AB$66,24,0)</f>
        <v>0</v>
      </c>
      <c r="I52" s="19">
        <f>VLOOKUP(B52,[1]Brokers!$B$9:$M$66,12,0)</f>
        <v>0</v>
      </c>
      <c r="J52" s="19">
        <f>VLOOKUP(B52,[1]Brokers!$B$9:$R$66,16,0)</f>
        <v>0</v>
      </c>
      <c r="K52" s="19">
        <f>VLOOKUP(B52,[1]Brokers!$B$9:$T$66,19,0)</f>
        <v>0</v>
      </c>
      <c r="L52" s="20">
        <f>G52+H52+I52+J52+K52</f>
        <v>12304600</v>
      </c>
      <c r="M52" s="21">
        <f>L52+O52</f>
        <v>16342417.5</v>
      </c>
      <c r="N52" s="22">
        <f>M52/$M$74</f>
        <v>3.9495016339656808E-5</v>
      </c>
      <c r="O52" s="21">
        <v>4037817.5</v>
      </c>
    </row>
    <row r="53" spans="1:15" x14ac:dyDescent="0.25">
      <c r="A53" s="14">
        <v>38</v>
      </c>
      <c r="B53" s="15" t="s">
        <v>91</v>
      </c>
      <c r="C53" s="16" t="s">
        <v>92</v>
      </c>
      <c r="D53" s="17" t="s">
        <v>20</v>
      </c>
      <c r="E53" s="18" t="s">
        <v>20</v>
      </c>
      <c r="F53" s="18"/>
      <c r="G53" s="19">
        <f>VLOOKUP(B53,[1]Brokers!$B$9:$Z$71,7,0)</f>
        <v>2699417</v>
      </c>
      <c r="H53" s="19">
        <f>VLOOKUP(B53,[1]Brokers!$B$9:$AB$66,24,0)</f>
        <v>0</v>
      </c>
      <c r="I53" s="19">
        <f>VLOOKUP(B53,[1]Brokers!$B$9:$M$66,12,0)</f>
        <v>0</v>
      </c>
      <c r="J53" s="19">
        <f>VLOOKUP(B53,[1]Brokers!$B$9:$R$66,16,0)</f>
        <v>0</v>
      </c>
      <c r="K53" s="19">
        <f>VLOOKUP(B53,[1]Brokers!$B$9:$T$66,19,0)</f>
        <v>0</v>
      </c>
      <c r="L53" s="20">
        <f t="shared" si="0"/>
        <v>2699417</v>
      </c>
      <c r="M53" s="21">
        <f t="shared" si="1"/>
        <v>12461417</v>
      </c>
      <c r="N53" s="22">
        <f>M53/$M$74</f>
        <v>3.0115732144909229E-5</v>
      </c>
      <c r="O53" s="21">
        <v>9762000</v>
      </c>
    </row>
    <row r="54" spans="1:15" x14ac:dyDescent="0.25">
      <c r="A54" s="14">
        <v>39</v>
      </c>
      <c r="B54" s="15" t="s">
        <v>103</v>
      </c>
      <c r="C54" s="16" t="s">
        <v>104</v>
      </c>
      <c r="D54" s="17" t="s">
        <v>20</v>
      </c>
      <c r="E54" s="18"/>
      <c r="F54" s="18"/>
      <c r="G54" s="19">
        <f>VLOOKUP(B54,[1]Brokers!$B$9:$Z$71,7,0)</f>
        <v>4364500</v>
      </c>
      <c r="H54" s="19">
        <f>VLOOKUP(B54,[1]Brokers!$B$9:$AB$66,24,0)</f>
        <v>0</v>
      </c>
      <c r="I54" s="19">
        <f>VLOOKUP(B54,[1]Brokers!$B$9:$M$66,12,0)</f>
        <v>0</v>
      </c>
      <c r="J54" s="19">
        <f>VLOOKUP(B54,[1]Brokers!$B$9:$R$66,16,0)</f>
        <v>0</v>
      </c>
      <c r="K54" s="19">
        <f>VLOOKUP(B54,[1]Brokers!$B$9:$T$66,19,0)</f>
        <v>0</v>
      </c>
      <c r="L54" s="20">
        <f>G54+H54+I54+J54+K54</f>
        <v>4364500</v>
      </c>
      <c r="M54" s="21">
        <f>L54+O54</f>
        <v>4364500</v>
      </c>
      <c r="N54" s="22">
        <f>M54/$M$74</f>
        <v>1.054776619275772E-5</v>
      </c>
      <c r="O54" s="21">
        <v>0</v>
      </c>
    </row>
    <row r="55" spans="1:15" x14ac:dyDescent="0.25">
      <c r="A55" s="14">
        <v>40</v>
      </c>
      <c r="B55" s="15" t="s">
        <v>95</v>
      </c>
      <c r="C55" s="16" t="s">
        <v>96</v>
      </c>
      <c r="D55" s="17" t="s">
        <v>20</v>
      </c>
      <c r="E55" s="18"/>
      <c r="F55" s="18"/>
      <c r="G55" s="19">
        <f>VLOOKUP(B55,[1]Brokers!$B$9:$Z$71,7,0)</f>
        <v>0</v>
      </c>
      <c r="H55" s="19">
        <f>VLOOKUP(B55,[1]Brokers!$B$9:$AB$66,24,0)</f>
        <v>0</v>
      </c>
      <c r="I55" s="19">
        <f>VLOOKUP(B55,[1]Brokers!$B$9:$M$66,12,0)</f>
        <v>0</v>
      </c>
      <c r="J55" s="19">
        <f>VLOOKUP(B55,[1]Brokers!$B$9:$R$66,16,0)</f>
        <v>0</v>
      </c>
      <c r="K55" s="19">
        <f>VLOOKUP(B55,[1]Brokers!$B$9:$T$66,19,0)</f>
        <v>0</v>
      </c>
      <c r="L55" s="20">
        <f t="shared" si="0"/>
        <v>0</v>
      </c>
      <c r="M55" s="21">
        <f t="shared" si="1"/>
        <v>3528759</v>
      </c>
      <c r="N55" s="22">
        <f>M55/$M$74</f>
        <v>8.5280157824698223E-6</v>
      </c>
      <c r="O55" s="21">
        <v>3528759</v>
      </c>
    </row>
    <row r="56" spans="1:15" x14ac:dyDescent="0.25">
      <c r="A56" s="14">
        <v>41</v>
      </c>
      <c r="B56" s="15" t="s">
        <v>97</v>
      </c>
      <c r="C56" s="16" t="s">
        <v>98</v>
      </c>
      <c r="D56" s="17" t="s">
        <v>20</v>
      </c>
      <c r="E56" s="18"/>
      <c r="F56" s="18"/>
      <c r="G56" s="19">
        <f>VLOOKUP(B56,[1]Brokers!$B$9:$Z$71,7,0)</f>
        <v>1079800</v>
      </c>
      <c r="H56" s="19">
        <f>VLOOKUP(B56,[1]Brokers!$B$9:$AB$66,24,0)</f>
        <v>0</v>
      </c>
      <c r="I56" s="19">
        <f>VLOOKUP(B56,[1]Brokers!$B$9:$M$66,12,0)</f>
        <v>0</v>
      </c>
      <c r="J56" s="19">
        <f>VLOOKUP(B56,[1]Brokers!$B$9:$R$66,16,0)</f>
        <v>0</v>
      </c>
      <c r="K56" s="19">
        <f>VLOOKUP(B56,[1]Brokers!$B$9:$T$66,19,0)</f>
        <v>0</v>
      </c>
      <c r="L56" s="20">
        <f t="shared" si="0"/>
        <v>1079800</v>
      </c>
      <c r="M56" s="21">
        <f t="shared" si="1"/>
        <v>2393596.7999999998</v>
      </c>
      <c r="N56" s="22">
        <f>M56/$M$74</f>
        <v>5.7846487355099231E-6</v>
      </c>
      <c r="O56" s="21">
        <v>1313796.8</v>
      </c>
    </row>
    <row r="57" spans="1:15" x14ac:dyDescent="0.25">
      <c r="A57" s="14">
        <v>42</v>
      </c>
      <c r="B57" s="15" t="s">
        <v>99</v>
      </c>
      <c r="C57" s="16" t="s">
        <v>100</v>
      </c>
      <c r="D57" s="17" t="s">
        <v>20</v>
      </c>
      <c r="E57" s="18" t="s">
        <v>20</v>
      </c>
      <c r="F57" s="18" t="s">
        <v>20</v>
      </c>
      <c r="G57" s="19">
        <f>VLOOKUP(B57,[1]Brokers!$B$9:$Z$71,7,0)</f>
        <v>0</v>
      </c>
      <c r="H57" s="19">
        <f>VLOOKUP(B57,[1]Brokers!$B$9:$AB$66,24,0)</f>
        <v>0</v>
      </c>
      <c r="I57" s="19">
        <f>VLOOKUP(B57,[1]Brokers!$B$9:$M$66,12,0)</f>
        <v>0</v>
      </c>
      <c r="J57" s="19">
        <f>VLOOKUP(B57,[1]Brokers!$B$9:$R$66,16,0)</f>
        <v>0</v>
      </c>
      <c r="K57" s="19">
        <f>VLOOKUP(B57,[1]Brokers!$B$9:$T$66,19,0)</f>
        <v>0</v>
      </c>
      <c r="L57" s="20">
        <f t="shared" si="0"/>
        <v>0</v>
      </c>
      <c r="M57" s="21">
        <f t="shared" si="1"/>
        <v>1156040</v>
      </c>
      <c r="N57" s="22">
        <f>M57/$M$74</f>
        <v>2.7938228043248104E-6</v>
      </c>
      <c r="O57" s="21">
        <v>1156040</v>
      </c>
    </row>
    <row r="58" spans="1:15" x14ac:dyDescent="0.25">
      <c r="A58" s="14">
        <v>43</v>
      </c>
      <c r="B58" s="15" t="s">
        <v>101</v>
      </c>
      <c r="C58" s="16" t="s">
        <v>102</v>
      </c>
      <c r="D58" s="17" t="s">
        <v>20</v>
      </c>
      <c r="E58" s="18" t="s">
        <v>20</v>
      </c>
      <c r="F58" s="18" t="s">
        <v>20</v>
      </c>
      <c r="G58" s="19">
        <f>VLOOKUP(B58,[1]Brokers!$B$9:$Z$71,7,0)</f>
        <v>0</v>
      </c>
      <c r="H58" s="19">
        <f>VLOOKUP(B58,[1]Brokers!$B$9:$AB$66,24,0)</f>
        <v>0</v>
      </c>
      <c r="I58" s="19">
        <f>VLOOKUP(B58,[1]Brokers!$B$9:$M$66,12,0)</f>
        <v>0</v>
      </c>
      <c r="J58" s="19">
        <f>VLOOKUP(B58,[1]Brokers!$B$9:$R$66,16,0)</f>
        <v>0</v>
      </c>
      <c r="K58" s="19">
        <f>VLOOKUP(B58,[1]Brokers!$B$9:$T$66,19,0)</f>
        <v>0</v>
      </c>
      <c r="L58" s="20">
        <f t="shared" si="0"/>
        <v>0</v>
      </c>
      <c r="M58" s="21">
        <f t="shared" si="1"/>
        <v>0</v>
      </c>
      <c r="N58" s="22">
        <f>M58/$M$74</f>
        <v>0</v>
      </c>
      <c r="O58" s="21">
        <v>0</v>
      </c>
    </row>
    <row r="59" spans="1:15" x14ac:dyDescent="0.25">
      <c r="A59" s="14">
        <v>44</v>
      </c>
      <c r="B59" s="15" t="s">
        <v>105</v>
      </c>
      <c r="C59" s="16" t="s">
        <v>106</v>
      </c>
      <c r="D59" s="17" t="s">
        <v>20</v>
      </c>
      <c r="E59" s="18" t="s">
        <v>20</v>
      </c>
      <c r="F59" s="18" t="s">
        <v>20</v>
      </c>
      <c r="G59" s="19">
        <f>VLOOKUP(B59,[1]Brokers!$B$9:$Z$71,7,0)</f>
        <v>0</v>
      </c>
      <c r="H59" s="19">
        <f>VLOOKUP(B59,[1]Brokers!$B$9:$AB$66,24,0)</f>
        <v>0</v>
      </c>
      <c r="I59" s="19">
        <f>VLOOKUP(B59,[1]Brokers!$B$9:$M$66,12,0)</f>
        <v>0</v>
      </c>
      <c r="J59" s="19">
        <f>VLOOKUP(B59,[1]Brokers!$B$9:$R$66,16,0)</f>
        <v>0</v>
      </c>
      <c r="K59" s="19">
        <f>VLOOKUP(B59,[1]Brokers!$B$9:$T$66,19,0)</f>
        <v>0</v>
      </c>
      <c r="L59" s="20">
        <f t="shared" si="0"/>
        <v>0</v>
      </c>
      <c r="M59" s="21">
        <f t="shared" si="1"/>
        <v>0</v>
      </c>
      <c r="N59" s="22">
        <f>M59/$M$74</f>
        <v>0</v>
      </c>
      <c r="O59" s="21">
        <v>0</v>
      </c>
    </row>
    <row r="60" spans="1:15" x14ac:dyDescent="0.25">
      <c r="A60" s="14">
        <v>45</v>
      </c>
      <c r="B60" s="15" t="s">
        <v>107</v>
      </c>
      <c r="C60" s="16" t="s">
        <v>108</v>
      </c>
      <c r="D60" s="17" t="s">
        <v>20</v>
      </c>
      <c r="E60" s="18"/>
      <c r="F60" s="18"/>
      <c r="G60" s="19">
        <f>VLOOKUP(B60,[1]Brokers!$B$9:$Z$71,7,0)</f>
        <v>0</v>
      </c>
      <c r="H60" s="19">
        <f>VLOOKUP(B60,[1]Brokers!$B$9:$AB$66,24,0)</f>
        <v>0</v>
      </c>
      <c r="I60" s="19">
        <f>VLOOKUP(B60,[1]Brokers!$B$9:$M$66,12,0)</f>
        <v>0</v>
      </c>
      <c r="J60" s="19">
        <f>VLOOKUP(B60,[1]Brokers!$B$9:$R$66,16,0)</f>
        <v>0</v>
      </c>
      <c r="K60" s="19">
        <f>VLOOKUP(B60,[1]Brokers!$B$9:$T$66,19,0)</f>
        <v>0</v>
      </c>
      <c r="L60" s="20">
        <f t="shared" si="0"/>
        <v>0</v>
      </c>
      <c r="M60" s="21">
        <f t="shared" si="1"/>
        <v>0</v>
      </c>
      <c r="N60" s="22">
        <f>M60/$M$74</f>
        <v>0</v>
      </c>
      <c r="O60" s="21">
        <v>0</v>
      </c>
    </row>
    <row r="61" spans="1:15" x14ac:dyDescent="0.25">
      <c r="A61" s="14">
        <v>46</v>
      </c>
      <c r="B61" s="15" t="s">
        <v>109</v>
      </c>
      <c r="C61" s="16" t="s">
        <v>110</v>
      </c>
      <c r="D61" s="17" t="s">
        <v>20</v>
      </c>
      <c r="E61" s="18" t="s">
        <v>20</v>
      </c>
      <c r="F61" s="18"/>
      <c r="G61" s="19">
        <f>VLOOKUP(B61,[1]Brokers!$B$9:$Z$71,7,0)</f>
        <v>0</v>
      </c>
      <c r="H61" s="19">
        <f>VLOOKUP(B61,[1]Brokers!$B$9:$AB$66,24,0)</f>
        <v>0</v>
      </c>
      <c r="I61" s="19">
        <f>VLOOKUP(B61,[1]Brokers!$B$9:$M$66,12,0)</f>
        <v>0</v>
      </c>
      <c r="J61" s="19">
        <f>VLOOKUP(B61,[1]Brokers!$B$9:$R$66,16,0)</f>
        <v>0</v>
      </c>
      <c r="K61" s="19">
        <f>VLOOKUP(B61,[1]Brokers!$B$9:$T$66,19,0)</f>
        <v>0</v>
      </c>
      <c r="L61" s="20">
        <f t="shared" si="0"/>
        <v>0</v>
      </c>
      <c r="M61" s="21">
        <f t="shared" si="1"/>
        <v>0</v>
      </c>
      <c r="N61" s="22">
        <f>M61/$M$74</f>
        <v>0</v>
      </c>
      <c r="O61" s="21">
        <v>0</v>
      </c>
    </row>
    <row r="62" spans="1:15" x14ac:dyDescent="0.25">
      <c r="A62" s="14">
        <v>47</v>
      </c>
      <c r="B62" s="15" t="s">
        <v>111</v>
      </c>
      <c r="C62" s="16" t="s">
        <v>112</v>
      </c>
      <c r="D62" s="17" t="s">
        <v>20</v>
      </c>
      <c r="E62" s="18"/>
      <c r="F62" s="18"/>
      <c r="G62" s="19">
        <f>VLOOKUP(B62,[1]Brokers!$B$9:$Z$71,7,0)</f>
        <v>0</v>
      </c>
      <c r="H62" s="19">
        <f>VLOOKUP(B62,[1]Brokers!$B$9:$AB$66,24,0)</f>
        <v>0</v>
      </c>
      <c r="I62" s="19">
        <f>VLOOKUP(B62,[1]Brokers!$B$9:$M$66,12,0)</f>
        <v>0</v>
      </c>
      <c r="J62" s="19">
        <f>VLOOKUP(B62,[1]Brokers!$B$9:$R$66,16,0)</f>
        <v>0</v>
      </c>
      <c r="K62" s="19">
        <f>VLOOKUP(B62,[1]Brokers!$B$9:$T$66,19,0)</f>
        <v>0</v>
      </c>
      <c r="L62" s="20">
        <f t="shared" si="0"/>
        <v>0</v>
      </c>
      <c r="M62" s="21">
        <f t="shared" si="1"/>
        <v>0</v>
      </c>
      <c r="N62" s="22">
        <f>M62/$M$74</f>
        <v>0</v>
      </c>
      <c r="O62" s="21">
        <v>0</v>
      </c>
    </row>
    <row r="63" spans="1:15" x14ac:dyDescent="0.25">
      <c r="A63" s="14">
        <v>48</v>
      </c>
      <c r="B63" s="15" t="s">
        <v>113</v>
      </c>
      <c r="C63" s="16" t="s">
        <v>114</v>
      </c>
      <c r="D63" s="17" t="s">
        <v>20</v>
      </c>
      <c r="E63" s="17" t="s">
        <v>20</v>
      </c>
      <c r="F63" s="18"/>
      <c r="G63" s="19">
        <f>VLOOKUP(B63,[1]Brokers!$B$9:$Z$71,7,0)</f>
        <v>0</v>
      </c>
      <c r="H63" s="19">
        <f>VLOOKUP(B63,[1]Brokers!$B$9:$AB$66,24,0)</f>
        <v>0</v>
      </c>
      <c r="I63" s="19">
        <f>VLOOKUP(B63,[1]Brokers!$B$9:$M$66,12,0)</f>
        <v>0</v>
      </c>
      <c r="J63" s="19">
        <f>VLOOKUP(B63,[1]Brokers!$B$9:$R$66,16,0)</f>
        <v>0</v>
      </c>
      <c r="K63" s="19">
        <f>VLOOKUP(B63,[1]Brokers!$B$9:$T$66,19,0)</f>
        <v>0</v>
      </c>
      <c r="L63" s="20">
        <f t="shared" si="0"/>
        <v>0</v>
      </c>
      <c r="M63" s="21">
        <f t="shared" si="1"/>
        <v>0</v>
      </c>
      <c r="N63" s="22">
        <f>M63/$M$74</f>
        <v>0</v>
      </c>
      <c r="O63" s="21">
        <v>0</v>
      </c>
    </row>
    <row r="64" spans="1:15" x14ac:dyDescent="0.25">
      <c r="A64" s="14">
        <v>49</v>
      </c>
      <c r="B64" s="15" t="s">
        <v>115</v>
      </c>
      <c r="C64" s="16" t="s">
        <v>116</v>
      </c>
      <c r="D64" s="17" t="s">
        <v>20</v>
      </c>
      <c r="E64" s="18"/>
      <c r="F64" s="18"/>
      <c r="G64" s="19">
        <f>VLOOKUP(B64,[1]Brokers!$B$9:$Z$71,7,0)</f>
        <v>0</v>
      </c>
      <c r="H64" s="19">
        <f>VLOOKUP(B64,[1]Brokers!$B$9:$AB$66,24,0)</f>
        <v>0</v>
      </c>
      <c r="I64" s="19">
        <f>VLOOKUP(B64,[1]Brokers!$B$9:$M$66,12,0)</f>
        <v>0</v>
      </c>
      <c r="J64" s="19">
        <f>VLOOKUP(B64,[1]Brokers!$B$9:$R$66,16,0)</f>
        <v>0</v>
      </c>
      <c r="K64" s="19">
        <f>VLOOKUP(B64,[1]Brokers!$B$9:$T$66,19,0)</f>
        <v>0</v>
      </c>
      <c r="L64" s="20">
        <f t="shared" si="0"/>
        <v>0</v>
      </c>
      <c r="M64" s="21">
        <f t="shared" si="1"/>
        <v>0</v>
      </c>
      <c r="N64" s="22">
        <f>M64/$M$74</f>
        <v>0</v>
      </c>
      <c r="O64" s="21">
        <v>0</v>
      </c>
    </row>
    <row r="65" spans="1:16" x14ac:dyDescent="0.25">
      <c r="A65" s="14">
        <v>50</v>
      </c>
      <c r="B65" s="15" t="s">
        <v>117</v>
      </c>
      <c r="C65" s="16" t="s">
        <v>118</v>
      </c>
      <c r="D65" s="17" t="s">
        <v>20</v>
      </c>
      <c r="E65" s="18"/>
      <c r="F65" s="18"/>
      <c r="G65" s="19">
        <f>VLOOKUP(B65,[1]Brokers!$B$9:$Z$71,7,0)</f>
        <v>0</v>
      </c>
      <c r="H65" s="19">
        <f>VLOOKUP(B65,[1]Brokers!$B$9:$AB$66,24,0)</f>
        <v>0</v>
      </c>
      <c r="I65" s="19">
        <f>VLOOKUP(B65,[1]Brokers!$B$9:$M$66,12,0)</f>
        <v>0</v>
      </c>
      <c r="J65" s="19">
        <f>VLOOKUP(B65,[1]Brokers!$B$9:$R$66,16,0)</f>
        <v>0</v>
      </c>
      <c r="K65" s="19">
        <f>VLOOKUP(B65,[1]Brokers!$B$9:$T$66,19,0)</f>
        <v>0</v>
      </c>
      <c r="L65" s="20">
        <f t="shared" si="0"/>
        <v>0</v>
      </c>
      <c r="M65" s="21">
        <f t="shared" si="1"/>
        <v>0</v>
      </c>
      <c r="N65" s="22">
        <f>M65/$M$74</f>
        <v>0</v>
      </c>
      <c r="O65" s="21">
        <v>0</v>
      </c>
    </row>
    <row r="66" spans="1:16" x14ac:dyDescent="0.25">
      <c r="A66" s="14">
        <v>51</v>
      </c>
      <c r="B66" s="15" t="s">
        <v>119</v>
      </c>
      <c r="C66" s="16" t="s">
        <v>120</v>
      </c>
      <c r="D66" s="17" t="s">
        <v>20</v>
      </c>
      <c r="E66" s="18"/>
      <c r="F66" s="18"/>
      <c r="G66" s="19">
        <f>VLOOKUP(B66,[1]Brokers!$B$9:$Z$71,7,0)</f>
        <v>0</v>
      </c>
      <c r="H66" s="19">
        <f>VLOOKUP(B66,[1]Brokers!$B$9:$AB$66,24,0)</f>
        <v>0</v>
      </c>
      <c r="I66" s="19">
        <f>VLOOKUP(B66,[1]Brokers!$B$9:$M$66,12,0)</f>
        <v>0</v>
      </c>
      <c r="J66" s="19">
        <f>VLOOKUP(B66,[1]Brokers!$B$9:$R$66,16,0)</f>
        <v>0</v>
      </c>
      <c r="K66" s="19">
        <f>VLOOKUP(B66,[1]Brokers!$B$9:$T$66,19,0)</f>
        <v>0</v>
      </c>
      <c r="L66" s="20">
        <f t="shared" si="0"/>
        <v>0</v>
      </c>
      <c r="M66" s="21">
        <f t="shared" si="1"/>
        <v>0</v>
      </c>
      <c r="N66" s="22">
        <f>M66/$M$74</f>
        <v>0</v>
      </c>
      <c r="O66" s="21">
        <v>0</v>
      </c>
    </row>
    <row r="67" spans="1:16" x14ac:dyDescent="0.25">
      <c r="A67" s="14">
        <v>52</v>
      </c>
      <c r="B67" s="15" t="s">
        <v>121</v>
      </c>
      <c r="C67" s="16" t="s">
        <v>122</v>
      </c>
      <c r="D67" s="17" t="s">
        <v>20</v>
      </c>
      <c r="E67" s="18"/>
      <c r="F67" s="18"/>
      <c r="G67" s="19">
        <f>VLOOKUP(B67,[1]Brokers!$B$9:$Z$71,7,0)</f>
        <v>0</v>
      </c>
      <c r="H67" s="19">
        <f>VLOOKUP(B67,[1]Brokers!$B$9:$AB$66,24,0)</f>
        <v>0</v>
      </c>
      <c r="I67" s="19">
        <f>VLOOKUP(B67,[1]Brokers!$B$9:$M$66,12,0)</f>
        <v>0</v>
      </c>
      <c r="J67" s="19">
        <f>VLOOKUP(B67,[1]Brokers!$B$9:$R$66,16,0)</f>
        <v>0</v>
      </c>
      <c r="K67" s="19">
        <f>VLOOKUP(B67,[1]Brokers!$B$9:$T$66,19,0)</f>
        <v>0</v>
      </c>
      <c r="L67" s="20">
        <f t="shared" si="0"/>
        <v>0</v>
      </c>
      <c r="M67" s="21">
        <f t="shared" si="1"/>
        <v>0</v>
      </c>
      <c r="N67" s="22">
        <f>M67/$M$74</f>
        <v>0</v>
      </c>
      <c r="O67" s="21">
        <v>0</v>
      </c>
    </row>
    <row r="68" spans="1:16" x14ac:dyDescent="0.25">
      <c r="A68" s="14">
        <v>53</v>
      </c>
      <c r="B68" s="15" t="s">
        <v>123</v>
      </c>
      <c r="C68" s="16" t="s">
        <v>124</v>
      </c>
      <c r="D68" s="17" t="s">
        <v>20</v>
      </c>
      <c r="E68" s="18"/>
      <c r="F68" s="18"/>
      <c r="G68" s="19">
        <f>VLOOKUP(B68,[1]Brokers!$B$9:$Z$71,7,0)</f>
        <v>0</v>
      </c>
      <c r="H68" s="19">
        <f>VLOOKUP(B68,[1]Brokers!$B$9:$AB$66,24,0)</f>
        <v>0</v>
      </c>
      <c r="I68" s="19">
        <f>VLOOKUP(B68,[1]Brokers!$B$9:$M$66,12,0)</f>
        <v>0</v>
      </c>
      <c r="J68" s="19">
        <f>VLOOKUP(B68,[1]Brokers!$B$9:$R$66,16,0)</f>
        <v>0</v>
      </c>
      <c r="K68" s="19">
        <f>VLOOKUP(B68,[1]Brokers!$B$9:$T$66,19,0)</f>
        <v>0</v>
      </c>
      <c r="L68" s="20">
        <f t="shared" si="0"/>
        <v>0</v>
      </c>
      <c r="M68" s="21">
        <f t="shared" si="1"/>
        <v>0</v>
      </c>
      <c r="N68" s="22">
        <f>M68/$M$74</f>
        <v>0</v>
      </c>
      <c r="O68" s="21">
        <v>0</v>
      </c>
    </row>
    <row r="69" spans="1:16" x14ac:dyDescent="0.25">
      <c r="A69" s="14">
        <v>54</v>
      </c>
      <c r="B69" s="15" t="s">
        <v>125</v>
      </c>
      <c r="C69" s="16" t="s">
        <v>126</v>
      </c>
      <c r="D69" s="17" t="s">
        <v>20</v>
      </c>
      <c r="E69" s="18"/>
      <c r="F69" s="18"/>
      <c r="G69" s="19">
        <f>VLOOKUP(B69,[1]Brokers!$B$9:$Z$71,7,0)</f>
        <v>0</v>
      </c>
      <c r="H69" s="19">
        <f>VLOOKUP(B69,[1]Brokers!$B$9:$AB$66,24,0)</f>
        <v>0</v>
      </c>
      <c r="I69" s="19">
        <f>VLOOKUP(B69,[1]Brokers!$B$9:$M$66,12,0)</f>
        <v>0</v>
      </c>
      <c r="J69" s="19">
        <f>VLOOKUP(B69,[1]Brokers!$B$9:$R$66,16,0)</f>
        <v>0</v>
      </c>
      <c r="K69" s="19">
        <f>VLOOKUP(B69,[1]Brokers!$B$9:$T$66,19,0)</f>
        <v>0</v>
      </c>
      <c r="L69" s="20">
        <f>G69+H69+I69+J69+K69</f>
        <v>0</v>
      </c>
      <c r="M69" s="21">
        <f t="shared" si="1"/>
        <v>0</v>
      </c>
      <c r="N69" s="22">
        <f>M69/$M$74</f>
        <v>0</v>
      </c>
      <c r="O69" s="21">
        <v>0</v>
      </c>
    </row>
    <row r="70" spans="1:16" x14ac:dyDescent="0.25">
      <c r="A70" s="14">
        <v>55</v>
      </c>
      <c r="B70" s="15" t="s">
        <v>127</v>
      </c>
      <c r="C70" s="16" t="s">
        <v>128</v>
      </c>
      <c r="D70" s="17" t="s">
        <v>20</v>
      </c>
      <c r="E70" s="18"/>
      <c r="F70" s="18"/>
      <c r="G70" s="19">
        <f>VLOOKUP(B70,[1]Brokers!$B$9:$Z$71,7,0)</f>
        <v>0</v>
      </c>
      <c r="H70" s="19">
        <f>VLOOKUP(B70,[1]Brokers!$B$9:$AB$66,24,0)</f>
        <v>0</v>
      </c>
      <c r="I70" s="19">
        <f>VLOOKUP(B70,[1]Brokers!$B$9:$M$66,12,0)</f>
        <v>0</v>
      </c>
      <c r="J70" s="19">
        <f>VLOOKUP(B70,[1]Brokers!$B$9:$R$66,16,0)</f>
        <v>0</v>
      </c>
      <c r="K70" s="19">
        <f>VLOOKUP(B70,[1]Brokers!$B$9:$T$66,19,0)</f>
        <v>0</v>
      </c>
      <c r="L70" s="20">
        <f t="shared" si="0"/>
        <v>0</v>
      </c>
      <c r="M70" s="21">
        <f t="shared" si="1"/>
        <v>0</v>
      </c>
      <c r="N70" s="22">
        <f>M70/$M$74</f>
        <v>0</v>
      </c>
      <c r="O70" s="21">
        <v>0</v>
      </c>
    </row>
    <row r="71" spans="1:16" x14ac:dyDescent="0.25">
      <c r="A71" s="14">
        <v>56</v>
      </c>
      <c r="B71" s="15" t="s">
        <v>129</v>
      </c>
      <c r="C71" s="16" t="s">
        <v>130</v>
      </c>
      <c r="D71" s="17" t="s">
        <v>20</v>
      </c>
      <c r="E71" s="18"/>
      <c r="F71" s="18"/>
      <c r="G71" s="19">
        <f>VLOOKUP(B71,[1]Brokers!$B$9:$Z$71,7,0)</f>
        <v>0</v>
      </c>
      <c r="H71" s="19">
        <f>VLOOKUP(B71,[1]Brokers!$B$9:$AB$66,24,0)</f>
        <v>0</v>
      </c>
      <c r="I71" s="19">
        <f>VLOOKUP(B71,[1]Brokers!$B$9:$M$66,12,0)</f>
        <v>0</v>
      </c>
      <c r="J71" s="19">
        <f>VLOOKUP(B71,[1]Brokers!$B$9:$R$66,16,0)</f>
        <v>0</v>
      </c>
      <c r="K71" s="19">
        <f>VLOOKUP(B71,[1]Brokers!$B$9:$T$66,19,0)</f>
        <v>0</v>
      </c>
      <c r="L71" s="20">
        <f t="shared" si="0"/>
        <v>0</v>
      </c>
      <c r="M71" s="21">
        <f t="shared" si="1"/>
        <v>0</v>
      </c>
      <c r="N71" s="22">
        <f>M71/$M$74</f>
        <v>0</v>
      </c>
      <c r="O71" s="21">
        <v>0</v>
      </c>
      <c r="P71" s="27"/>
    </row>
    <row r="72" spans="1:16" x14ac:dyDescent="0.25">
      <c r="A72" s="14">
        <v>57</v>
      </c>
      <c r="B72" s="15" t="s">
        <v>131</v>
      </c>
      <c r="C72" s="16" t="s">
        <v>132</v>
      </c>
      <c r="D72" s="17" t="s">
        <v>20</v>
      </c>
      <c r="E72" s="18" t="s">
        <v>20</v>
      </c>
      <c r="F72" s="18"/>
      <c r="G72" s="19">
        <f>VLOOKUP(B72,[1]Brokers!$B$9:$Z$71,7,0)</f>
        <v>0</v>
      </c>
      <c r="H72" s="19">
        <f>VLOOKUP(B72,[1]Brokers!$B$9:$AB$66,24,0)</f>
        <v>0</v>
      </c>
      <c r="I72" s="19">
        <f>VLOOKUP(B72,[1]Brokers!$B$9:$M$66,12,0)</f>
        <v>0</v>
      </c>
      <c r="J72" s="19">
        <f>VLOOKUP(B72,[1]Brokers!$B$9:$R$66,16,0)</f>
        <v>0</v>
      </c>
      <c r="K72" s="19">
        <f>VLOOKUP(B72,[1]Brokers!$B$9:$T$66,19,0)</f>
        <v>0</v>
      </c>
      <c r="L72" s="20">
        <f t="shared" si="0"/>
        <v>0</v>
      </c>
      <c r="M72" s="21">
        <f t="shared" si="1"/>
        <v>0</v>
      </c>
      <c r="N72" s="22">
        <f>M72/$M$74</f>
        <v>0</v>
      </c>
      <c r="O72" s="21">
        <v>0</v>
      </c>
      <c r="P72" s="27"/>
    </row>
    <row r="73" spans="1:16" x14ac:dyDescent="0.25">
      <c r="A73" s="14">
        <v>58</v>
      </c>
      <c r="B73" s="15" t="s">
        <v>133</v>
      </c>
      <c r="C73" s="16" t="s">
        <v>134</v>
      </c>
      <c r="D73" s="17" t="s">
        <v>20</v>
      </c>
      <c r="E73" s="18"/>
      <c r="F73" s="18" t="s">
        <v>20</v>
      </c>
      <c r="G73" s="19">
        <f>VLOOKUP(B73,[1]Brokers!$B$9:$Z$71,7,0)</f>
        <v>0</v>
      </c>
      <c r="H73" s="19">
        <f>VLOOKUP(B73,[1]Brokers!$B$9:$AB$66,24,0)</f>
        <v>0</v>
      </c>
      <c r="I73" s="19">
        <f>VLOOKUP(B73,[1]Brokers!$B$9:$M$66,12,0)</f>
        <v>0</v>
      </c>
      <c r="J73" s="19">
        <f>VLOOKUP(B73,[1]Brokers!$B$9:$R$66,16,0)</f>
        <v>0</v>
      </c>
      <c r="K73" s="19">
        <f>VLOOKUP(B73,[1]Brokers!$B$9:$T$66,19,0)</f>
        <v>0</v>
      </c>
      <c r="L73" s="20">
        <f t="shared" si="0"/>
        <v>0</v>
      </c>
      <c r="M73" s="21">
        <f t="shared" si="1"/>
        <v>0</v>
      </c>
      <c r="N73" s="22">
        <f>M73/$M$74</f>
        <v>0</v>
      </c>
      <c r="O73" s="21">
        <v>0</v>
      </c>
      <c r="P73" s="27"/>
    </row>
    <row r="74" spans="1:16" ht="16.5" thickBot="1" x14ac:dyDescent="0.3">
      <c r="A74" s="42" t="s">
        <v>10</v>
      </c>
      <c r="B74" s="43"/>
      <c r="C74" s="44"/>
      <c r="D74" s="28">
        <f>COUNTA(D16:D73)</f>
        <v>58</v>
      </c>
      <c r="E74" s="28">
        <f>COUNTA(E16:E73)</f>
        <v>25</v>
      </c>
      <c r="F74" s="28">
        <f>COUNTA(F16:F73)</f>
        <v>14</v>
      </c>
      <c r="G74" s="29">
        <f>SUM(G16:G73)</f>
        <v>2477758735.5399995</v>
      </c>
      <c r="H74" s="29">
        <f>SUM(H16:H73)</f>
        <v>54073741940</v>
      </c>
      <c r="I74" s="29">
        <f>SUM(I16:I73)</f>
        <v>1083211200</v>
      </c>
      <c r="J74" s="29">
        <f>SUM(J16:J73)</f>
        <v>0</v>
      </c>
      <c r="K74" s="29">
        <f>SUM(K16:K73)</f>
        <v>81311321422</v>
      </c>
      <c r="L74" s="29">
        <f>SUM(L16:L73)</f>
        <v>138946033297.54001</v>
      </c>
      <c r="M74" s="29">
        <f>SUM(M16:M73)</f>
        <v>413784295199.56006</v>
      </c>
      <c r="N74" s="57">
        <f>SUM(N16:N73)</f>
        <v>0.99999999999999978</v>
      </c>
      <c r="O74" s="30"/>
      <c r="P74" s="27"/>
    </row>
    <row r="75" spans="1:16" x14ac:dyDescent="0.25">
      <c r="K75" s="31"/>
      <c r="L75" s="32"/>
      <c r="N75" s="31"/>
      <c r="O75" s="30"/>
      <c r="P75" s="27"/>
    </row>
    <row r="76" spans="1:16" ht="27.6" customHeight="1" x14ac:dyDescent="0.25">
      <c r="B76" s="34" t="s">
        <v>135</v>
      </c>
      <c r="C76" s="34"/>
      <c r="D76" s="34"/>
      <c r="E76" s="34"/>
      <c r="F76" s="34"/>
      <c r="H76" s="33"/>
      <c r="K76" s="31"/>
      <c r="L76" s="31"/>
      <c r="O76" s="30"/>
      <c r="P76" s="27"/>
    </row>
    <row r="77" spans="1:16" ht="27.6" customHeight="1" x14ac:dyDescent="0.25">
      <c r="C77" s="35"/>
      <c r="D77" s="35"/>
      <c r="E77" s="35"/>
      <c r="F77" s="35"/>
      <c r="O77" s="30"/>
      <c r="P77" s="27"/>
    </row>
    <row r="78" spans="1:16" x14ac:dyDescent="0.25">
      <c r="O78" s="30"/>
      <c r="P78" s="27"/>
    </row>
    <row r="79" spans="1:16" x14ac:dyDescent="0.25">
      <c r="O79" s="30"/>
      <c r="P79" s="27"/>
    </row>
  </sheetData>
  <mergeCells count="18">
    <mergeCell ref="M14:M15"/>
    <mergeCell ref="N14:N15"/>
    <mergeCell ref="A74:C74"/>
    <mergeCell ref="D9:K9"/>
    <mergeCell ref="K11:N11"/>
    <mergeCell ref="A12:A15"/>
    <mergeCell ref="B12:B15"/>
    <mergeCell ref="C12:C15"/>
    <mergeCell ref="D12:F14"/>
    <mergeCell ref="G12:L13"/>
    <mergeCell ref="M12:N13"/>
    <mergeCell ref="G14:H14"/>
    <mergeCell ref="I14:I15"/>
    <mergeCell ref="B76:F76"/>
    <mergeCell ref="C77:F77"/>
    <mergeCell ref="J14:J15"/>
    <mergeCell ref="K14:K15"/>
    <mergeCell ref="L14:L15"/>
  </mergeCells>
  <pageMargins left="0.7" right="0.7" top="0.75" bottom="0.75" header="0.3" footer="0.3"/>
  <pageSetup paperSize="9" scale="46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Шинэболд</cp:lastModifiedBy>
  <dcterms:created xsi:type="dcterms:W3CDTF">2017-06-09T07:51:20Z</dcterms:created>
  <dcterms:modified xsi:type="dcterms:W3CDTF">2017-06-09T08:48:09Z</dcterms:modified>
</cp:coreProperties>
</file>