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xr:revisionPtr revIDLastSave="0" documentId="13_ncr:1_{34B35E9A-60D7-4965-BF4E-2C953741DA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Sheet1!$A$15:$O$67</definedName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9" i="1"/>
  <c r="L18" i="1"/>
  <c r="L20" i="1"/>
  <c r="L21" i="1"/>
  <c r="L23" i="1"/>
  <c r="L22" i="1"/>
  <c r="L24" i="1"/>
  <c r="L25" i="1"/>
  <c r="L26" i="1"/>
  <c r="L27" i="1"/>
  <c r="L28" i="1"/>
  <c r="L29" i="1"/>
  <c r="L30" i="1"/>
  <c r="L32" i="1"/>
  <c r="L31" i="1"/>
  <c r="L33" i="1"/>
  <c r="L34" i="1"/>
  <c r="L35" i="1"/>
  <c r="L36" i="1"/>
  <c r="L37" i="1"/>
  <c r="L39" i="1"/>
  <c r="L38" i="1"/>
  <c r="L41" i="1"/>
  <c r="L42" i="1"/>
  <c r="L43" i="1"/>
  <c r="L44" i="1"/>
  <c r="L40" i="1"/>
  <c r="L45" i="1"/>
  <c r="L46" i="1"/>
  <c r="L47" i="1"/>
  <c r="L48" i="1"/>
  <c r="L49" i="1"/>
  <c r="L50" i="1"/>
  <c r="L51" i="1"/>
  <c r="L52" i="1"/>
  <c r="L53" i="1"/>
  <c r="L54" i="1"/>
  <c r="L56" i="1"/>
  <c r="L55" i="1"/>
  <c r="L57" i="1"/>
  <c r="L58" i="1"/>
  <c r="L59" i="1"/>
  <c r="L60" i="1"/>
  <c r="L61" i="1"/>
  <c r="L62" i="1"/>
  <c r="L63" i="1"/>
  <c r="L64" i="1"/>
  <c r="L65" i="1"/>
  <c r="L66" i="1"/>
  <c r="L16" i="1"/>
  <c r="K17" i="1"/>
  <c r="K19" i="1"/>
  <c r="K18" i="1"/>
  <c r="K20" i="1"/>
  <c r="K21" i="1"/>
  <c r="K23" i="1"/>
  <c r="K22" i="1"/>
  <c r="K24" i="1"/>
  <c r="K25" i="1"/>
  <c r="K26" i="1"/>
  <c r="K27" i="1"/>
  <c r="K28" i="1"/>
  <c r="K29" i="1"/>
  <c r="K30" i="1"/>
  <c r="K32" i="1"/>
  <c r="K31" i="1"/>
  <c r="K33" i="1"/>
  <c r="K34" i="1"/>
  <c r="K35" i="1"/>
  <c r="K36" i="1"/>
  <c r="K37" i="1"/>
  <c r="K39" i="1"/>
  <c r="K38" i="1"/>
  <c r="K41" i="1"/>
  <c r="K42" i="1"/>
  <c r="K43" i="1"/>
  <c r="K44" i="1"/>
  <c r="K40" i="1"/>
  <c r="K45" i="1"/>
  <c r="K46" i="1"/>
  <c r="K47" i="1"/>
  <c r="K48" i="1"/>
  <c r="K49" i="1"/>
  <c r="K50" i="1"/>
  <c r="K51" i="1"/>
  <c r="K52" i="1"/>
  <c r="K53" i="1"/>
  <c r="K54" i="1"/>
  <c r="K56" i="1"/>
  <c r="K55" i="1"/>
  <c r="K57" i="1"/>
  <c r="K58" i="1"/>
  <c r="K59" i="1"/>
  <c r="K60" i="1"/>
  <c r="K61" i="1"/>
  <c r="K62" i="1"/>
  <c r="K63" i="1"/>
  <c r="K64" i="1"/>
  <c r="K65" i="1"/>
  <c r="K66" i="1"/>
  <c r="K16" i="1"/>
  <c r="I17" i="1"/>
  <c r="I19" i="1"/>
  <c r="I18" i="1"/>
  <c r="I20" i="1"/>
  <c r="I21" i="1"/>
  <c r="I23" i="1"/>
  <c r="I22" i="1"/>
  <c r="I24" i="1"/>
  <c r="I25" i="1"/>
  <c r="I26" i="1"/>
  <c r="I27" i="1"/>
  <c r="I28" i="1"/>
  <c r="I29" i="1"/>
  <c r="I30" i="1"/>
  <c r="I32" i="1"/>
  <c r="I31" i="1"/>
  <c r="I33" i="1"/>
  <c r="I34" i="1"/>
  <c r="I35" i="1"/>
  <c r="I36" i="1"/>
  <c r="I37" i="1"/>
  <c r="I39" i="1"/>
  <c r="I38" i="1"/>
  <c r="I41" i="1"/>
  <c r="I42" i="1"/>
  <c r="I43" i="1"/>
  <c r="I44" i="1"/>
  <c r="I40" i="1"/>
  <c r="I45" i="1"/>
  <c r="I46" i="1"/>
  <c r="I47" i="1"/>
  <c r="I48" i="1"/>
  <c r="I49" i="1"/>
  <c r="I50" i="1"/>
  <c r="I51" i="1"/>
  <c r="I52" i="1"/>
  <c r="I53" i="1"/>
  <c r="I54" i="1"/>
  <c r="I56" i="1"/>
  <c r="I55" i="1"/>
  <c r="I57" i="1"/>
  <c r="I58" i="1"/>
  <c r="I59" i="1"/>
  <c r="I60" i="1"/>
  <c r="I61" i="1"/>
  <c r="I62" i="1"/>
  <c r="I63" i="1"/>
  <c r="I64" i="1"/>
  <c r="I65" i="1"/>
  <c r="I66" i="1"/>
  <c r="I16" i="1"/>
  <c r="H17" i="1"/>
  <c r="H19" i="1"/>
  <c r="H18" i="1"/>
  <c r="H20" i="1"/>
  <c r="H21" i="1"/>
  <c r="H23" i="1"/>
  <c r="H22" i="1"/>
  <c r="H24" i="1"/>
  <c r="H25" i="1"/>
  <c r="H26" i="1"/>
  <c r="H27" i="1"/>
  <c r="H28" i="1"/>
  <c r="H29" i="1"/>
  <c r="H30" i="1"/>
  <c r="H32" i="1"/>
  <c r="H31" i="1"/>
  <c r="H33" i="1"/>
  <c r="H34" i="1"/>
  <c r="H35" i="1"/>
  <c r="H36" i="1"/>
  <c r="H37" i="1"/>
  <c r="H39" i="1"/>
  <c r="H38" i="1"/>
  <c r="H41" i="1"/>
  <c r="H42" i="1"/>
  <c r="H43" i="1"/>
  <c r="H44" i="1"/>
  <c r="H40" i="1"/>
  <c r="H45" i="1"/>
  <c r="H46" i="1"/>
  <c r="H47" i="1"/>
  <c r="H48" i="1"/>
  <c r="H49" i="1"/>
  <c r="H50" i="1"/>
  <c r="H51" i="1"/>
  <c r="H52" i="1"/>
  <c r="H53" i="1"/>
  <c r="H54" i="1"/>
  <c r="H56" i="1"/>
  <c r="H55" i="1"/>
  <c r="H57" i="1"/>
  <c r="H58" i="1"/>
  <c r="H59" i="1"/>
  <c r="H60" i="1"/>
  <c r="H61" i="1"/>
  <c r="H62" i="1"/>
  <c r="H63" i="1"/>
  <c r="H64" i="1"/>
  <c r="H65" i="1"/>
  <c r="H66" i="1"/>
  <c r="H16" i="1"/>
  <c r="G17" i="1"/>
  <c r="G19" i="1"/>
  <c r="G18" i="1"/>
  <c r="G20" i="1"/>
  <c r="G21" i="1"/>
  <c r="G23" i="1"/>
  <c r="G22" i="1"/>
  <c r="G24" i="1"/>
  <c r="G25" i="1"/>
  <c r="G26" i="1"/>
  <c r="G27" i="1"/>
  <c r="G28" i="1"/>
  <c r="G29" i="1"/>
  <c r="G30" i="1"/>
  <c r="G32" i="1"/>
  <c r="G31" i="1"/>
  <c r="G33" i="1"/>
  <c r="G34" i="1"/>
  <c r="G35" i="1"/>
  <c r="G36" i="1"/>
  <c r="G37" i="1"/>
  <c r="G39" i="1"/>
  <c r="G38" i="1"/>
  <c r="G41" i="1"/>
  <c r="G42" i="1"/>
  <c r="G43" i="1"/>
  <c r="G44" i="1"/>
  <c r="G40" i="1"/>
  <c r="G45" i="1"/>
  <c r="G46" i="1"/>
  <c r="G47" i="1"/>
  <c r="G48" i="1"/>
  <c r="G49" i="1"/>
  <c r="G50" i="1"/>
  <c r="G51" i="1"/>
  <c r="G52" i="1"/>
  <c r="G53" i="1"/>
  <c r="G54" i="1"/>
  <c r="G56" i="1"/>
  <c r="G55" i="1"/>
  <c r="G57" i="1"/>
  <c r="G58" i="1"/>
  <c r="G59" i="1"/>
  <c r="G60" i="1"/>
  <c r="G61" i="1"/>
  <c r="G62" i="1"/>
  <c r="G63" i="1"/>
  <c r="G64" i="1"/>
  <c r="G65" i="1"/>
  <c r="G66" i="1"/>
  <c r="G16" i="1"/>
  <c r="M76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J67" i="1" l="1"/>
  <c r="N66" i="1"/>
  <c r="N55" i="1" l="1"/>
  <c r="N54" i="1"/>
  <c r="N18" i="1"/>
  <c r="N22" i="1"/>
  <c r="N37" i="1"/>
  <c r="N62" i="1"/>
  <c r="N38" i="1"/>
  <c r="N57" i="1"/>
  <c r="N36" i="1"/>
  <c r="N33" i="1"/>
  <c r="N63" i="1"/>
  <c r="N27" i="1"/>
  <c r="N39" i="1"/>
  <c r="N46" i="1"/>
  <c r="N28" i="1"/>
  <c r="N30" i="1"/>
  <c r="N42" i="1"/>
  <c r="N43" i="1"/>
  <c r="N17" i="1"/>
  <c r="N26" i="1"/>
  <c r="N32" i="1"/>
  <c r="N34" i="1"/>
  <c r="N47" i="1"/>
  <c r="N52" i="1"/>
  <c r="N61" i="1"/>
  <c r="N29" i="1"/>
  <c r="N49" i="1"/>
  <c r="N40" i="1"/>
  <c r="N56" i="1"/>
  <c r="N19" i="1"/>
  <c r="N35" i="1"/>
  <c r="N16" i="1"/>
  <c r="N60" i="1"/>
  <c r="N23" i="1"/>
  <c r="N24" i="1"/>
  <c r="N50" i="1"/>
  <c r="N58" i="1"/>
  <c r="N44" i="1"/>
  <c r="N45" i="1"/>
  <c r="N59" i="1"/>
  <c r="N20" i="1"/>
  <c r="N21" i="1"/>
  <c r="N53" i="1"/>
  <c r="N65" i="1"/>
  <c r="N41" i="1"/>
  <c r="N31" i="1"/>
  <c r="N51" i="1"/>
  <c r="N48" i="1"/>
  <c r="N25" i="1"/>
  <c r="N64" i="1"/>
  <c r="N67" i="1" l="1"/>
</calcChain>
</file>

<file path=xl/sharedStrings.xml><?xml version="1.0" encoding="utf-8"?>
<sst xmlns="http://schemas.openxmlformats.org/spreadsheetml/2006/main" count="216" uniqueCount="125">
  <si>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</si>
  <si>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</si>
  <si>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</si>
  <si>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</si>
  <si>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</si>
  <si>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</si>
  <si>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</si>
  <si>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</si>
  <si>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</si>
  <si>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</si>
  <si>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</si>
  <si>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</si>
  <si>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</si>
  <si>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</si>
  <si>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</si>
  <si>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</si>
  <si>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</si>
  <si>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</si>
  <si>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</si>
  <si>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</si>
  <si>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</si>
  <si>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</si>
  <si>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</si>
  <si>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</si>
  <si>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</si>
  <si>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</si>
  <si>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</si>
  <si>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</si>
  <si>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</si>
  <si>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</si>
  <si>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</si>
  <si>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</si>
  <si>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</si>
  <si>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</si>
  <si>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</si>
  <si>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</si>
  <si>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</si>
  <si>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</si>
  <si>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</si>
  <si>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</si>
  <si>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</si>
  <si>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</si>
  <si>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</si>
  <si>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</si>
  <si>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</si>
  <si>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</si>
  <si>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</si>
  <si>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</si>
  <si>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</si>
  <si>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</si>
  <si>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</si>
  <si>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</si>
  <si>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</si>
  <si>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</si>
  <si>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</si>
  <si>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</si>
  <si>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</si>
  <si>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</si>
  <si>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</si>
  <si>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</si>
  <si>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</si>
  <si>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</si>
  <si>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</si>
  <si>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</si>
  <si>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</si>
  <si>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</si>
  <si>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</si>
  <si>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</si>
  <si>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</si>
  <si>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</si>
  <si>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</si>
  <si>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</si>
  <si>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</si>
  <si>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</si>
  <si>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</si>
  <si>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</si>
  <si>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</si>
  <si>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</si>
  <si>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</si>
  <si>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</si>
  <si>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</si>
  <si>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</si>
  <si>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</si>
  <si>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</si>
  <si>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</si>
  <si>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</si>
  <si>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</si>
  <si>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</si>
  <si>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</si>
  <si>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</si>
  <si>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</si>
  <si>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</si>
  <si>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</si>
  <si>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</si>
  <si>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</si>
  <si>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</si>
  <si>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</si>
  <si>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</si>
  <si>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</si>
  <si>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</si>
  <si>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</si>
  <si>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</si>
  <si>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</si>
  <si>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</si>
  <si>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</si>
  <si>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</si>
  <si>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</si>
  <si>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</si>
  <si>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</si>
  <si>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</si>
  <si>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</si>
  <si>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</si>
  <si>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</si>
  <si>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</si>
  <si>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</si>
  <si>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</si>
  <si>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</si>
  <si>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2023 оны арилжааны нийт дүн</t>
  </si>
  <si>
    <t>"ДИ СИ ЭФ ҮЦК" ХХК</t>
  </si>
  <si>
    <t>DCF</t>
  </si>
  <si>
    <t>Үнэт цаасны анхдагч зах зээлийн арилжаа /IPO/</t>
  </si>
  <si>
    <t>7-р сарын арилжааны дүн</t>
  </si>
  <si>
    <t>"ИНВЕСКОР БОНД" ТРАНЧ-4</t>
  </si>
  <si>
    <t>"СИМПЛ БОНД"</t>
  </si>
  <si>
    <t>"МАЗААЛАЙ КАПИТАЛ ПАРТНЕРС ҮЦК" ХХК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</si>
</sst>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14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8728028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2/Mnth2022-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nchimeg\Desktop\Mnth2023.07.xlsx" TargetMode="External"/><Relationship Id="rId1" Type="http://schemas.openxmlformats.org/officeDocument/2006/relationships/externalLinkPath" Target="file:///C:\Users\Ganchimeg\Desktop\Mnth2023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ALTN</v>
          </cell>
          <cell r="C8" t="str">
            <v>Алтан хоромсог</v>
          </cell>
          <cell r="H8">
            <v>0</v>
          </cell>
          <cell r="M8">
            <v>0</v>
          </cell>
          <cell r="N8">
            <v>1000</v>
          </cell>
          <cell r="O8">
            <v>124500</v>
          </cell>
          <cell r="P8">
            <v>1866</v>
          </cell>
          <cell r="Q8">
            <v>3261216</v>
          </cell>
          <cell r="R8">
            <v>3385716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2866</v>
          </cell>
          <cell r="Y8">
            <v>3385716</v>
          </cell>
        </row>
        <row r="9">
          <cell r="B9" t="str">
            <v>ARD</v>
          </cell>
          <cell r="C9" t="str">
            <v>Өлзийй энд Ко</v>
          </cell>
          <cell r="H9">
            <v>0</v>
          </cell>
          <cell r="M9">
            <v>0</v>
          </cell>
          <cell r="N9">
            <v>256397</v>
          </cell>
          <cell r="O9">
            <v>77830889.469999999</v>
          </cell>
          <cell r="P9">
            <v>3940115</v>
          </cell>
          <cell r="Q9">
            <v>722482989.02999997</v>
          </cell>
          <cell r="R9">
            <v>800313878.5</v>
          </cell>
          <cell r="S9">
            <v>3750</v>
          </cell>
          <cell r="T9">
            <v>360000000</v>
          </cell>
          <cell r="U9">
            <v>750</v>
          </cell>
          <cell r="V9">
            <v>60000000</v>
          </cell>
          <cell r="W9">
            <v>420000000</v>
          </cell>
          <cell r="X9">
            <v>4201012</v>
          </cell>
          <cell r="Y9">
            <v>1220313878.5</v>
          </cell>
        </row>
        <row r="10">
          <cell r="B10" t="str">
            <v>ARGB</v>
          </cell>
          <cell r="C10" t="str">
            <v>Аргай бест</v>
          </cell>
          <cell r="H10">
            <v>0</v>
          </cell>
          <cell r="M10">
            <v>0</v>
          </cell>
          <cell r="N10">
            <v>12837</v>
          </cell>
          <cell r="O10">
            <v>4875656</v>
          </cell>
          <cell r="P10">
            <v>1464</v>
          </cell>
          <cell r="Q10">
            <v>2992881.45</v>
          </cell>
          <cell r="R10">
            <v>7868537.4500000002</v>
          </cell>
          <cell r="S10">
            <v>30</v>
          </cell>
          <cell r="T10">
            <v>3000000</v>
          </cell>
          <cell r="U10">
            <v>0</v>
          </cell>
          <cell r="V10">
            <v>0</v>
          </cell>
          <cell r="W10">
            <v>3000000</v>
          </cell>
          <cell r="X10">
            <v>14331</v>
          </cell>
          <cell r="Y10">
            <v>10868537.449999999</v>
          </cell>
        </row>
        <row r="11">
          <cell r="B11" t="str">
            <v>BATS</v>
          </cell>
          <cell r="C11" t="str">
            <v>Батс</v>
          </cell>
          <cell r="H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BDSC</v>
          </cell>
          <cell r="C12" t="str">
            <v>Бидисек</v>
          </cell>
          <cell r="D12">
            <v>760</v>
          </cell>
          <cell r="E12">
            <v>76000000</v>
          </cell>
          <cell r="H12">
            <v>76000000</v>
          </cell>
          <cell r="I12">
            <v>3</v>
          </cell>
          <cell r="J12">
            <v>300000</v>
          </cell>
          <cell r="M12">
            <v>300000</v>
          </cell>
          <cell r="N12">
            <v>1909801</v>
          </cell>
          <cell r="O12">
            <v>532527847.95999998</v>
          </cell>
          <cell r="P12">
            <v>442659</v>
          </cell>
          <cell r="Q12">
            <v>155003100.08000001</v>
          </cell>
          <cell r="R12">
            <v>687530948.03999996</v>
          </cell>
          <cell r="S12">
            <v>0</v>
          </cell>
          <cell r="T12">
            <v>0</v>
          </cell>
          <cell r="U12">
            <v>199</v>
          </cell>
          <cell r="V12">
            <v>19900000</v>
          </cell>
          <cell r="W12">
            <v>19900000</v>
          </cell>
          <cell r="X12">
            <v>2353422</v>
          </cell>
          <cell r="Y12">
            <v>783730948.03999996</v>
          </cell>
        </row>
        <row r="13">
          <cell r="B13" t="str">
            <v>BKOC</v>
          </cell>
          <cell r="C13" t="str">
            <v>Бко капитал</v>
          </cell>
          <cell r="H13">
            <v>0</v>
          </cell>
          <cell r="M13">
            <v>0</v>
          </cell>
          <cell r="N13">
            <v>3315</v>
          </cell>
          <cell r="O13">
            <v>1827300</v>
          </cell>
          <cell r="P13">
            <v>30</v>
          </cell>
          <cell r="Q13">
            <v>102340</v>
          </cell>
          <cell r="R13">
            <v>1929640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3345</v>
          </cell>
          <cell r="Y13">
            <v>1929640</v>
          </cell>
        </row>
        <row r="14">
          <cell r="B14" t="str">
            <v>BLAC</v>
          </cell>
          <cell r="C14" t="str">
            <v>Мазаалай капитал партнерс ҮЦК ХХК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H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H16">
            <v>0</v>
          </cell>
          <cell r="M16">
            <v>0</v>
          </cell>
          <cell r="N16">
            <v>3087</v>
          </cell>
          <cell r="O16">
            <v>392943</v>
          </cell>
          <cell r="P16">
            <v>0</v>
          </cell>
          <cell r="Q16">
            <v>0</v>
          </cell>
          <cell r="R16">
            <v>392943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3087</v>
          </cell>
          <cell r="Y16">
            <v>392943</v>
          </cell>
        </row>
        <row r="17">
          <cell r="B17" t="str">
            <v>BULG</v>
          </cell>
          <cell r="C17" t="str">
            <v>Булган брокер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P17">
            <v>96898</v>
          </cell>
          <cell r="Q17">
            <v>13378070.58</v>
          </cell>
          <cell r="R17">
            <v>13378070.58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96898</v>
          </cell>
          <cell r="Y17">
            <v>13378070.58</v>
          </cell>
        </row>
        <row r="18">
          <cell r="B18" t="str">
            <v>BUMB</v>
          </cell>
          <cell r="C18" t="str">
            <v>Бумбат Алтай</v>
          </cell>
          <cell r="H18">
            <v>0</v>
          </cell>
          <cell r="M18">
            <v>0</v>
          </cell>
          <cell r="N18">
            <v>452911</v>
          </cell>
          <cell r="O18">
            <v>82790525.200000003</v>
          </cell>
          <cell r="P18">
            <v>218975</v>
          </cell>
          <cell r="Q18">
            <v>50099512.229999997</v>
          </cell>
          <cell r="R18">
            <v>132890037.43000001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671886</v>
          </cell>
          <cell r="Y18">
            <v>132890037.43000001</v>
          </cell>
        </row>
        <row r="19">
          <cell r="B19" t="str">
            <v>BZIN</v>
          </cell>
          <cell r="C19" t="str">
            <v>Мирэ эссэт секьюритиес</v>
          </cell>
          <cell r="H19">
            <v>0</v>
          </cell>
          <cell r="M19">
            <v>0</v>
          </cell>
          <cell r="N19">
            <v>308395</v>
          </cell>
          <cell r="O19">
            <v>38279686.770000003</v>
          </cell>
          <cell r="P19">
            <v>101645</v>
          </cell>
          <cell r="Q19">
            <v>12180659.970000001</v>
          </cell>
          <cell r="R19">
            <v>50460346.740000002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410040</v>
          </cell>
          <cell r="Y19">
            <v>50460346.740000002</v>
          </cell>
        </row>
        <row r="20">
          <cell r="B20" t="str">
            <v>CTRL</v>
          </cell>
          <cell r="C20" t="str">
            <v>Централ секюритийз</v>
          </cell>
          <cell r="H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H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 t="str">
            <v>DELG</v>
          </cell>
          <cell r="C22" t="str">
            <v>Ди Эйч капитал</v>
          </cell>
          <cell r="H22">
            <v>0</v>
          </cell>
          <cell r="M22">
            <v>0</v>
          </cell>
          <cell r="N22">
            <v>1</v>
          </cell>
          <cell r="O22">
            <v>31</v>
          </cell>
          <cell r="P22">
            <v>489</v>
          </cell>
          <cell r="Q22">
            <v>552570</v>
          </cell>
          <cell r="R22">
            <v>552601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490</v>
          </cell>
          <cell r="Y22">
            <v>552601</v>
          </cell>
        </row>
        <row r="23">
          <cell r="B23" t="str">
            <v>DOMI</v>
          </cell>
          <cell r="C23" t="str">
            <v xml:space="preserve">Домикс сек  </v>
          </cell>
          <cell r="H23">
            <v>0</v>
          </cell>
          <cell r="M23">
            <v>0</v>
          </cell>
          <cell r="N23">
            <v>6</v>
          </cell>
          <cell r="O23">
            <v>13446.2</v>
          </cell>
          <cell r="P23">
            <v>1227</v>
          </cell>
          <cell r="Q23">
            <v>1194868.22</v>
          </cell>
          <cell r="R23">
            <v>1208314.42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1233</v>
          </cell>
          <cell r="Y23">
            <v>1208314.42</v>
          </cell>
        </row>
        <row r="24">
          <cell r="B24" t="str">
            <v>DRBR</v>
          </cell>
          <cell r="C24" t="str">
            <v>Дархан брокер</v>
          </cell>
          <cell r="H24">
            <v>0</v>
          </cell>
          <cell r="M24">
            <v>0</v>
          </cell>
          <cell r="N24">
            <v>27783</v>
          </cell>
          <cell r="O24">
            <v>512218</v>
          </cell>
          <cell r="P24">
            <v>5914</v>
          </cell>
          <cell r="Q24">
            <v>500535.54</v>
          </cell>
          <cell r="R24">
            <v>1012753.54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33697</v>
          </cell>
          <cell r="Y24">
            <v>1012753.54</v>
          </cell>
        </row>
        <row r="25">
          <cell r="B25" t="str">
            <v>ECM</v>
          </cell>
          <cell r="C25" t="str">
            <v>Еврази капитал холдинг</v>
          </cell>
          <cell r="H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H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 t="str">
            <v>GATR</v>
          </cell>
          <cell r="C27" t="str">
            <v>Гацуурт трейд</v>
          </cell>
          <cell r="H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GAUL</v>
          </cell>
          <cell r="C28" t="str">
            <v>Гаүли</v>
          </cell>
          <cell r="H28">
            <v>0</v>
          </cell>
          <cell r="M28">
            <v>0</v>
          </cell>
          <cell r="N28">
            <v>52283</v>
          </cell>
          <cell r="O28">
            <v>12097233.130000001</v>
          </cell>
          <cell r="P28">
            <v>84966</v>
          </cell>
          <cell r="Q28">
            <v>18063346.460000001</v>
          </cell>
          <cell r="R28">
            <v>30160579.590000004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137249</v>
          </cell>
          <cell r="Y28">
            <v>30160579.590000004</v>
          </cell>
        </row>
        <row r="29">
          <cell r="B29" t="str">
            <v>GDEV</v>
          </cell>
          <cell r="C29" t="str">
            <v>Гранддевелопмент</v>
          </cell>
          <cell r="H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GDSC</v>
          </cell>
          <cell r="C30" t="str">
            <v>Гүүд Сек</v>
          </cell>
          <cell r="D30">
            <v>5</v>
          </cell>
          <cell r="E30">
            <v>500000</v>
          </cell>
          <cell r="H30">
            <v>500000</v>
          </cell>
          <cell r="M30">
            <v>0</v>
          </cell>
          <cell r="N30">
            <v>333425</v>
          </cell>
          <cell r="O30">
            <v>28480965.100000001</v>
          </cell>
          <cell r="P30">
            <v>91081</v>
          </cell>
          <cell r="Q30">
            <v>35963592.409999996</v>
          </cell>
          <cell r="R30">
            <v>64444557.509999998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424511</v>
          </cell>
          <cell r="Y30">
            <v>64944557.509999998</v>
          </cell>
        </row>
        <row r="31">
          <cell r="B31" t="str">
            <v>GLMT</v>
          </cell>
          <cell r="C31" t="str">
            <v>Голомт капитал</v>
          </cell>
          <cell r="D31">
            <v>120</v>
          </cell>
          <cell r="E31">
            <v>12000000</v>
          </cell>
          <cell r="H31">
            <v>12000000</v>
          </cell>
          <cell r="I31">
            <v>141904</v>
          </cell>
          <cell r="J31">
            <v>14190400000</v>
          </cell>
          <cell r="K31">
            <v>200000</v>
          </cell>
          <cell r="L31">
            <v>20000000000</v>
          </cell>
          <cell r="M31">
            <v>34190400000</v>
          </cell>
          <cell r="N31">
            <v>1226281</v>
          </cell>
          <cell r="O31">
            <v>360007099.11000001</v>
          </cell>
          <cell r="P31">
            <v>9623116</v>
          </cell>
          <cell r="Q31">
            <v>1177641891.0699999</v>
          </cell>
          <cell r="R31">
            <v>1537648990.1799998</v>
          </cell>
          <cell r="S31">
            <v>15</v>
          </cell>
          <cell r="T31">
            <v>1500000</v>
          </cell>
          <cell r="U31">
            <v>35</v>
          </cell>
          <cell r="V31">
            <v>3500000</v>
          </cell>
          <cell r="W31">
            <v>5000000</v>
          </cell>
          <cell r="X31">
            <v>11191471</v>
          </cell>
          <cell r="Y31">
            <v>35745048990.18</v>
          </cell>
        </row>
        <row r="32">
          <cell r="B32" t="str">
            <v>HUN</v>
          </cell>
          <cell r="C32" t="str">
            <v xml:space="preserve">Хүннү эмпайр 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INVC</v>
          </cell>
          <cell r="C33" t="str">
            <v>Инвес кор капитал</v>
          </cell>
          <cell r="D33">
            <v>40281</v>
          </cell>
          <cell r="E33">
            <v>4028100000</v>
          </cell>
          <cell r="H33">
            <v>4028100000</v>
          </cell>
          <cell r="I33">
            <v>7680</v>
          </cell>
          <cell r="J33">
            <v>768000000</v>
          </cell>
          <cell r="M33">
            <v>768000000</v>
          </cell>
          <cell r="N33">
            <v>496834</v>
          </cell>
          <cell r="O33">
            <v>1261701036.04</v>
          </cell>
          <cell r="P33">
            <v>861446</v>
          </cell>
          <cell r="Q33">
            <v>1309549841.97</v>
          </cell>
          <cell r="R33">
            <v>2571250878.0100002</v>
          </cell>
          <cell r="S33">
            <v>50</v>
          </cell>
          <cell r="T33">
            <v>4950000</v>
          </cell>
          <cell r="U33">
            <v>50</v>
          </cell>
          <cell r="V33">
            <v>4950000</v>
          </cell>
          <cell r="W33">
            <v>9900000</v>
          </cell>
          <cell r="X33">
            <v>1406341</v>
          </cell>
          <cell r="Y33">
            <v>7377250878.0100002</v>
          </cell>
        </row>
        <row r="34">
          <cell r="B34" t="str">
            <v>LFTI</v>
          </cell>
          <cell r="C34" t="str">
            <v>Лайфтайм инвестмент</v>
          </cell>
          <cell r="H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 t="str">
            <v>MERG</v>
          </cell>
          <cell r="C35" t="str">
            <v>Мэргэн санаа</v>
          </cell>
          <cell r="H35">
            <v>0</v>
          </cell>
          <cell r="M35">
            <v>0</v>
          </cell>
          <cell r="N35">
            <v>28</v>
          </cell>
          <cell r="O35">
            <v>35672</v>
          </cell>
          <cell r="P35">
            <v>8037</v>
          </cell>
          <cell r="Q35">
            <v>3609523.42</v>
          </cell>
          <cell r="R35">
            <v>3645195.42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8065</v>
          </cell>
          <cell r="Y35">
            <v>3645195.42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23100</v>
          </cell>
          <cell r="E36">
            <v>2310000000</v>
          </cell>
          <cell r="H36">
            <v>2310000000</v>
          </cell>
          <cell r="I36">
            <v>50237</v>
          </cell>
          <cell r="J36">
            <v>5023700000</v>
          </cell>
          <cell r="M36">
            <v>5023700000</v>
          </cell>
          <cell r="N36">
            <v>662541</v>
          </cell>
          <cell r="O36">
            <v>447646853.57999998</v>
          </cell>
          <cell r="P36">
            <v>350046</v>
          </cell>
          <cell r="Q36">
            <v>191456362.13999999</v>
          </cell>
          <cell r="R36">
            <v>639103215.72000003</v>
          </cell>
          <cell r="S36">
            <v>31960</v>
          </cell>
          <cell r="T36">
            <v>3170331200</v>
          </cell>
          <cell r="U36">
            <v>31960</v>
          </cell>
          <cell r="V36">
            <v>3170331200</v>
          </cell>
          <cell r="W36">
            <v>6340662400</v>
          </cell>
          <cell r="X36">
            <v>1149844</v>
          </cell>
          <cell r="Y36">
            <v>14313465615.720001</v>
          </cell>
        </row>
        <row r="37">
          <cell r="B37" t="str">
            <v>MICC</v>
          </cell>
          <cell r="C37" t="str">
            <v>MICC</v>
          </cell>
          <cell r="H37">
            <v>0</v>
          </cell>
          <cell r="M37">
            <v>0</v>
          </cell>
          <cell r="N37">
            <v>1004</v>
          </cell>
          <cell r="O37">
            <v>1280100</v>
          </cell>
          <cell r="P37">
            <v>272671</v>
          </cell>
          <cell r="Q37">
            <v>25231271.420000002</v>
          </cell>
          <cell r="R37">
            <v>26511371.420000002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273675</v>
          </cell>
          <cell r="Y37">
            <v>26511371.420000002</v>
          </cell>
        </row>
        <row r="38">
          <cell r="B38" t="str">
            <v>MNET</v>
          </cell>
          <cell r="C38" t="str">
            <v xml:space="preserve">Ард секьюритиз </v>
          </cell>
          <cell r="H38">
            <v>0</v>
          </cell>
          <cell r="M38">
            <v>0</v>
          </cell>
          <cell r="N38">
            <v>1782570</v>
          </cell>
          <cell r="O38">
            <v>479348273.44999999</v>
          </cell>
          <cell r="P38">
            <v>1004836</v>
          </cell>
          <cell r="Q38">
            <v>372859219.79000002</v>
          </cell>
          <cell r="R38">
            <v>852207493.24000001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2787406</v>
          </cell>
          <cell r="Y38">
            <v>852207493.24000001</v>
          </cell>
        </row>
        <row r="39">
          <cell r="B39" t="str">
            <v>MONG</v>
          </cell>
          <cell r="C39" t="str">
            <v xml:space="preserve">Монгол секюритиес </v>
          </cell>
          <cell r="H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B40" t="str">
            <v>MSDQ</v>
          </cell>
          <cell r="C40" t="str">
            <v>Масдак</v>
          </cell>
          <cell r="H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MSEC</v>
          </cell>
          <cell r="C41" t="str">
            <v>Монсек</v>
          </cell>
          <cell r="H41">
            <v>0</v>
          </cell>
          <cell r="M41">
            <v>0</v>
          </cell>
          <cell r="N41">
            <v>62106</v>
          </cell>
          <cell r="O41">
            <v>10384149.189999999</v>
          </cell>
          <cell r="P41">
            <v>40879</v>
          </cell>
          <cell r="Q41">
            <v>6170493.4699999997</v>
          </cell>
          <cell r="R41">
            <v>16554642.66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102985</v>
          </cell>
          <cell r="Y41">
            <v>16554642.66</v>
          </cell>
        </row>
        <row r="42">
          <cell r="B42" t="str">
            <v>NOVL</v>
          </cell>
          <cell r="C42" t="str">
            <v>Новел инвестмент</v>
          </cell>
          <cell r="H42">
            <v>0</v>
          </cell>
          <cell r="M42">
            <v>0</v>
          </cell>
          <cell r="N42">
            <v>157279</v>
          </cell>
          <cell r="O42">
            <v>21255119.870000001</v>
          </cell>
          <cell r="P42">
            <v>141251</v>
          </cell>
          <cell r="Q42">
            <v>12716986.68</v>
          </cell>
          <cell r="R42">
            <v>33972106.549999997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298530</v>
          </cell>
          <cell r="Y42">
            <v>33972106.549999997</v>
          </cell>
        </row>
        <row r="43">
          <cell r="B43" t="str">
            <v>NSEC</v>
          </cell>
          <cell r="C43" t="str">
            <v xml:space="preserve">Нэйшнл сэкюритис </v>
          </cell>
          <cell r="H43">
            <v>0</v>
          </cell>
          <cell r="M43">
            <v>0</v>
          </cell>
          <cell r="N43">
            <v>5421</v>
          </cell>
          <cell r="O43">
            <v>3640681.59</v>
          </cell>
          <cell r="P43">
            <v>2200</v>
          </cell>
          <cell r="Q43">
            <v>94600</v>
          </cell>
          <cell r="R43">
            <v>3735281.59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7621</v>
          </cell>
          <cell r="Y43">
            <v>3735281.59</v>
          </cell>
        </row>
        <row r="44">
          <cell r="B44" t="str">
            <v>RISM</v>
          </cell>
          <cell r="C44" t="str">
            <v>Райнос инвестмент</v>
          </cell>
          <cell r="H44">
            <v>0</v>
          </cell>
          <cell r="M44">
            <v>0</v>
          </cell>
          <cell r="N44">
            <v>38519</v>
          </cell>
          <cell r="O44">
            <v>15065091.130000001</v>
          </cell>
          <cell r="P44">
            <v>8454442</v>
          </cell>
          <cell r="Q44">
            <v>1423133294.55</v>
          </cell>
          <cell r="R44">
            <v>1438198385.6800001</v>
          </cell>
          <cell r="S44">
            <v>10</v>
          </cell>
          <cell r="T44">
            <v>1000000</v>
          </cell>
          <cell r="U44">
            <v>21</v>
          </cell>
          <cell r="V44">
            <v>2100000</v>
          </cell>
          <cell r="W44">
            <v>3100000</v>
          </cell>
          <cell r="X44">
            <v>8492992</v>
          </cell>
          <cell r="Y44">
            <v>1441298385.6800001</v>
          </cell>
        </row>
        <row r="45">
          <cell r="B45" t="str">
            <v>SANR</v>
          </cell>
          <cell r="C45" t="str">
            <v>Санар</v>
          </cell>
          <cell r="H45">
            <v>0</v>
          </cell>
          <cell r="M45">
            <v>0</v>
          </cell>
          <cell r="N45">
            <v>700</v>
          </cell>
          <cell r="O45">
            <v>28700</v>
          </cell>
          <cell r="P45">
            <v>0</v>
          </cell>
          <cell r="Q45">
            <v>0</v>
          </cell>
          <cell r="R45">
            <v>28700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700</v>
          </cell>
          <cell r="Y45">
            <v>28700</v>
          </cell>
        </row>
        <row r="46">
          <cell r="B46" t="str">
            <v>SECP</v>
          </cell>
          <cell r="C46" t="str">
            <v>Сикап</v>
          </cell>
          <cell r="H46">
            <v>0</v>
          </cell>
          <cell r="M46">
            <v>0</v>
          </cell>
          <cell r="N46">
            <v>6200065</v>
          </cell>
          <cell r="O46">
            <v>124848108.59999999</v>
          </cell>
          <cell r="P46">
            <v>0</v>
          </cell>
          <cell r="Q46">
            <v>0</v>
          </cell>
          <cell r="R46">
            <v>124848108.59999999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6200065</v>
          </cell>
          <cell r="Y46">
            <v>124848108.59999999</v>
          </cell>
        </row>
        <row r="47">
          <cell r="B47" t="str">
            <v>SGC</v>
          </cell>
          <cell r="C47" t="str">
            <v>Эс Жи капитал</v>
          </cell>
          <cell r="H47">
            <v>0</v>
          </cell>
          <cell r="M47">
            <v>0</v>
          </cell>
          <cell r="N47">
            <v>0</v>
          </cell>
          <cell r="O47">
            <v>0</v>
          </cell>
          <cell r="P47">
            <v>760965</v>
          </cell>
          <cell r="Q47">
            <v>9988074.9000000004</v>
          </cell>
          <cell r="R47">
            <v>9988074.9000000004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760965</v>
          </cell>
          <cell r="Y47">
            <v>9988074.9000000004</v>
          </cell>
        </row>
        <row r="48">
          <cell r="B48" t="str">
            <v>SILS</v>
          </cell>
          <cell r="C48" t="str">
            <v>Силвэр лайт секюритиз</v>
          </cell>
          <cell r="H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299</v>
          </cell>
          <cell r="E49">
            <v>29900000</v>
          </cell>
          <cell r="H49">
            <v>29900000</v>
          </cell>
          <cell r="M49">
            <v>0</v>
          </cell>
          <cell r="N49">
            <v>178456</v>
          </cell>
          <cell r="O49">
            <v>33466397.690000001</v>
          </cell>
          <cell r="P49">
            <v>178192</v>
          </cell>
          <cell r="Q49">
            <v>29663796.75</v>
          </cell>
          <cell r="R49">
            <v>63130194.439999998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356947</v>
          </cell>
          <cell r="Y49">
            <v>93030194.439999998</v>
          </cell>
        </row>
        <row r="50">
          <cell r="B50" t="str">
            <v>STOK</v>
          </cell>
          <cell r="C50" t="str">
            <v>Стоклаб секьюритиз</v>
          </cell>
          <cell r="D50">
            <v>7</v>
          </cell>
          <cell r="E50">
            <v>700000</v>
          </cell>
          <cell r="H50">
            <v>700000</v>
          </cell>
          <cell r="M50">
            <v>0</v>
          </cell>
          <cell r="N50">
            <v>12538464</v>
          </cell>
          <cell r="O50">
            <v>2098844407.3099999</v>
          </cell>
          <cell r="P50">
            <v>271864</v>
          </cell>
          <cell r="Q50">
            <v>50478285.460000001</v>
          </cell>
          <cell r="R50">
            <v>2149322692.77</v>
          </cell>
          <cell r="S50">
            <v>1</v>
          </cell>
          <cell r="T50">
            <v>100000</v>
          </cell>
          <cell r="U50">
            <v>0</v>
          </cell>
          <cell r="V50">
            <v>0</v>
          </cell>
          <cell r="W50">
            <v>100000</v>
          </cell>
          <cell r="X50">
            <v>12810336</v>
          </cell>
          <cell r="Y50">
            <v>2150122692.77</v>
          </cell>
        </row>
        <row r="51">
          <cell r="B51" t="str">
            <v>TABO</v>
          </cell>
          <cell r="C51" t="str">
            <v>Таван богд</v>
          </cell>
          <cell r="H51">
            <v>0</v>
          </cell>
          <cell r="M51">
            <v>0</v>
          </cell>
          <cell r="N51">
            <v>0</v>
          </cell>
          <cell r="O51">
            <v>0</v>
          </cell>
          <cell r="P51">
            <v>11887</v>
          </cell>
          <cell r="Q51">
            <v>4226696</v>
          </cell>
          <cell r="R51">
            <v>4226696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11887</v>
          </cell>
          <cell r="Y51">
            <v>4226696</v>
          </cell>
        </row>
        <row r="52">
          <cell r="B52" t="str">
            <v>TCHB</v>
          </cell>
          <cell r="C52" t="str">
            <v>Тулгат чандманьбаян</v>
          </cell>
          <cell r="H52">
            <v>0</v>
          </cell>
          <cell r="M52">
            <v>0</v>
          </cell>
          <cell r="N52">
            <v>35090</v>
          </cell>
          <cell r="O52">
            <v>35897344</v>
          </cell>
          <cell r="P52">
            <v>22839</v>
          </cell>
          <cell r="Q52">
            <v>27748263.100000001</v>
          </cell>
          <cell r="R52">
            <v>63645607.100000001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57929</v>
          </cell>
          <cell r="Y52">
            <v>63645607.100000001</v>
          </cell>
        </row>
        <row r="53">
          <cell r="B53" t="str">
            <v>TDB</v>
          </cell>
          <cell r="C53" t="str">
            <v>Ти ди би секьюритис</v>
          </cell>
          <cell r="H53">
            <v>0</v>
          </cell>
          <cell r="I53">
            <v>176</v>
          </cell>
          <cell r="J53">
            <v>17600000</v>
          </cell>
          <cell r="M53">
            <v>17600000</v>
          </cell>
          <cell r="N53">
            <v>632544</v>
          </cell>
          <cell r="O53">
            <v>149389654.90000001</v>
          </cell>
          <cell r="P53">
            <v>407509</v>
          </cell>
          <cell r="Q53">
            <v>151351706.52000001</v>
          </cell>
          <cell r="R53">
            <v>300741361.42000002</v>
          </cell>
          <cell r="S53">
            <v>69</v>
          </cell>
          <cell r="T53">
            <v>6900000</v>
          </cell>
          <cell r="U53">
            <v>0</v>
          </cell>
          <cell r="V53">
            <v>0</v>
          </cell>
          <cell r="W53">
            <v>6900000</v>
          </cell>
          <cell r="X53">
            <v>1040298</v>
          </cell>
          <cell r="Y53">
            <v>325241361.42000002</v>
          </cell>
        </row>
        <row r="54">
          <cell r="B54" t="str">
            <v>TNGR</v>
          </cell>
          <cell r="C54" t="str">
            <v>Тэнгэр капитал</v>
          </cell>
          <cell r="H54">
            <v>0</v>
          </cell>
          <cell r="M54">
            <v>0</v>
          </cell>
          <cell r="N54">
            <v>952</v>
          </cell>
          <cell r="O54">
            <v>1178014.7</v>
          </cell>
          <cell r="P54">
            <v>0</v>
          </cell>
          <cell r="Q54">
            <v>0</v>
          </cell>
          <cell r="R54">
            <v>1178014.7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952</v>
          </cell>
          <cell r="Y54">
            <v>1178014.7</v>
          </cell>
        </row>
        <row r="55">
          <cell r="B55" t="str">
            <v>TTOL</v>
          </cell>
          <cell r="C55" t="str">
            <v>Апекс капитал</v>
          </cell>
          <cell r="H55">
            <v>0</v>
          </cell>
          <cell r="M55">
            <v>0</v>
          </cell>
          <cell r="N55">
            <v>571443</v>
          </cell>
          <cell r="O55">
            <v>185712058.55000001</v>
          </cell>
          <cell r="P55">
            <v>485598</v>
          </cell>
          <cell r="Q55">
            <v>140482416.44</v>
          </cell>
          <cell r="R55">
            <v>326194474.99000001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1057041</v>
          </cell>
          <cell r="Y55">
            <v>326194474.99000001</v>
          </cell>
        </row>
        <row r="56">
          <cell r="B56" t="str">
            <v>UNDR</v>
          </cell>
          <cell r="C56" t="str">
            <v>Өндөрхаан инвест</v>
          </cell>
          <cell r="H56">
            <v>0</v>
          </cell>
          <cell r="M56">
            <v>0</v>
          </cell>
          <cell r="N56">
            <v>0</v>
          </cell>
          <cell r="O56">
            <v>0</v>
          </cell>
          <cell r="P56">
            <v>6677</v>
          </cell>
          <cell r="Q56">
            <v>13430179</v>
          </cell>
          <cell r="R56">
            <v>13430179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6677</v>
          </cell>
          <cell r="Y56">
            <v>13430179</v>
          </cell>
        </row>
        <row r="57">
          <cell r="B57" t="str">
            <v>ZGB</v>
          </cell>
          <cell r="C57" t="str">
            <v>Таван богд капитал</v>
          </cell>
          <cell r="D57">
            <v>35428</v>
          </cell>
          <cell r="E57">
            <v>3542800000</v>
          </cell>
          <cell r="F57">
            <v>100000</v>
          </cell>
          <cell r="G57">
            <v>10000000000</v>
          </cell>
          <cell r="H57">
            <v>13542800000</v>
          </cell>
          <cell r="M57">
            <v>0</v>
          </cell>
          <cell r="N57">
            <v>715841</v>
          </cell>
          <cell r="O57">
            <v>166486665.66</v>
          </cell>
          <cell r="P57">
            <v>787353</v>
          </cell>
          <cell r="Q57">
            <v>287534830.31</v>
          </cell>
          <cell r="R57">
            <v>454021495.97000003</v>
          </cell>
          <cell r="S57">
            <v>8138</v>
          </cell>
          <cell r="T57">
            <v>813800000</v>
          </cell>
          <cell r="U57">
            <v>11008</v>
          </cell>
          <cell r="V57">
            <v>1100800000</v>
          </cell>
          <cell r="W57">
            <v>1914600000</v>
          </cell>
          <cell r="X57">
            <v>1657768</v>
          </cell>
          <cell r="Y57">
            <v>15911421495.969999</v>
          </cell>
        </row>
        <row r="58">
          <cell r="B58" t="str">
            <v>ZRGD</v>
          </cell>
          <cell r="C58" t="str">
            <v>Зэргэд</v>
          </cell>
          <cell r="H58">
            <v>0</v>
          </cell>
          <cell r="M58">
            <v>0</v>
          </cell>
          <cell r="N58">
            <v>24435</v>
          </cell>
          <cell r="O58">
            <v>82325649.040000007</v>
          </cell>
          <cell r="P58">
            <v>12677</v>
          </cell>
          <cell r="Q58">
            <v>5150903.28</v>
          </cell>
          <cell r="R58">
            <v>87476552.320000008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37112</v>
          </cell>
          <cell r="Y58">
            <v>87476552.320000008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Q125"/>
  <sheetViews>
    <sheetView tabSelected="1" zoomScale="71" zoomScaleNormal="71" zoomScaleSheetLayoutView="70" zoomScalePageLayoutView="70" workbookViewId="0">
      <selection activeCell="S9" sqref="S9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3.42578125" style="1" customWidth="1"/>
    <col min="8" max="8" width="24" style="1" customWidth="1"/>
    <col min="9" max="9" width="22.85546875" style="2" customWidth="1"/>
    <col min="10" max="10" width="10" style="3" customWidth="1"/>
    <col min="11" max="11" width="26" style="3" customWidth="1"/>
    <col min="12" max="12" width="22.28515625" style="1" customWidth="1"/>
    <col min="13" max="13" width="24.85546875" style="1" customWidth="1"/>
    <col min="14" max="14" width="15.85546875" style="1" customWidth="1"/>
    <col min="15" max="15" width="22.28515625" style="4" bestFit="1" customWidth="1"/>
    <col min="16" max="16" width="9.140625" style="1"/>
    <col min="17" max="17" width="21.42578125" style="1" bestFit="1" customWidth="1"/>
    <col min="18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7" ht="13.9" customHeight="1" x14ac:dyDescent="0.25"/>
    <row r="8" spans="1:17" x14ac:dyDescent="0.25">
      <c r="J8" s="5"/>
      <c r="K8" s="5"/>
      <c r="L8" s="6"/>
    </row>
    <row r="9" spans="1:17" ht="15" customHeight="1" x14ac:dyDescent="0.25">
      <c r="B9" s="7"/>
      <c r="C9" s="8"/>
      <c r="D9" s="43" t="s">
        <v>0</v>
      </c>
      <c r="E9" s="43"/>
      <c r="F9" s="43"/>
      <c r="G9" s="43"/>
      <c r="H9" s="43"/>
      <c r="I9" s="43"/>
      <c r="J9" s="43"/>
      <c r="K9" s="43"/>
      <c r="L9" s="8"/>
      <c r="M9" s="8"/>
      <c r="N9" s="8"/>
    </row>
    <row r="11" spans="1:17" ht="15" customHeight="1" thickBot="1" x14ac:dyDescent="0.3">
      <c r="L11" s="44"/>
      <c r="M11" s="44"/>
      <c r="N11" s="44"/>
    </row>
    <row r="12" spans="1:17" ht="14.45" customHeight="1" x14ac:dyDescent="0.25">
      <c r="A12" s="45" t="s">
        <v>1</v>
      </c>
      <c r="B12" s="47" t="s">
        <v>2</v>
      </c>
      <c r="C12" s="47" t="s">
        <v>3</v>
      </c>
      <c r="D12" s="47" t="s">
        <v>4</v>
      </c>
      <c r="E12" s="47"/>
      <c r="F12" s="47"/>
      <c r="G12" s="51" t="s">
        <v>121</v>
      </c>
      <c r="H12" s="52"/>
      <c r="I12" s="52"/>
      <c r="J12" s="52"/>
      <c r="K12" s="52"/>
      <c r="L12" s="53"/>
      <c r="M12" s="49" t="s">
        <v>117</v>
      </c>
      <c r="N12" s="50"/>
    </row>
    <row r="13" spans="1:17" s="7" customFormat="1" ht="15.75" customHeight="1" x14ac:dyDescent="0.25">
      <c r="A13" s="46"/>
      <c r="B13" s="48"/>
      <c r="C13" s="48"/>
      <c r="D13" s="48"/>
      <c r="E13" s="48"/>
      <c r="F13" s="48"/>
      <c r="G13" s="54"/>
      <c r="H13" s="55"/>
      <c r="I13" s="55"/>
      <c r="J13" s="55"/>
      <c r="K13" s="55"/>
      <c r="L13" s="56"/>
      <c r="M13" s="40"/>
      <c r="N13" s="41"/>
      <c r="O13" s="9"/>
    </row>
    <row r="14" spans="1:17" s="7" customFormat="1" ht="33.75" customHeight="1" x14ac:dyDescent="0.25">
      <c r="A14" s="46"/>
      <c r="B14" s="48"/>
      <c r="C14" s="48"/>
      <c r="D14" s="48"/>
      <c r="E14" s="48"/>
      <c r="F14" s="48"/>
      <c r="G14" s="60" t="s">
        <v>120</v>
      </c>
      <c r="H14" s="61"/>
      <c r="I14" s="60" t="s">
        <v>5</v>
      </c>
      <c r="J14" s="61"/>
      <c r="K14" s="62"/>
      <c r="L14" s="59" t="s">
        <v>6</v>
      </c>
      <c r="M14" s="40" t="s">
        <v>7</v>
      </c>
      <c r="N14" s="41" t="s">
        <v>8</v>
      </c>
      <c r="O14" s="9"/>
    </row>
    <row r="15" spans="1:17" s="7" customFormat="1" ht="47.25" x14ac:dyDescent="0.25">
      <c r="A15" s="46"/>
      <c r="B15" s="48"/>
      <c r="C15" s="48"/>
      <c r="D15" s="23" t="s">
        <v>9</v>
      </c>
      <c r="E15" s="23" t="s">
        <v>10</v>
      </c>
      <c r="F15" s="23" t="s">
        <v>11</v>
      </c>
      <c r="G15" s="24" t="s">
        <v>122</v>
      </c>
      <c r="H15" s="24" t="s">
        <v>123</v>
      </c>
      <c r="I15" s="24" t="s">
        <v>102</v>
      </c>
      <c r="J15" s="10" t="s">
        <v>90</v>
      </c>
      <c r="K15" s="24" t="s">
        <v>103</v>
      </c>
      <c r="L15" s="59"/>
      <c r="M15" s="40"/>
      <c r="N15" s="42"/>
      <c r="O15" s="9"/>
      <c r="Q15" s="35" t="s">
        <v>113</v>
      </c>
    </row>
    <row r="16" spans="1:17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VLOOKUP(B16,[2]brokers!$B$8:$H$58,7,0)</f>
        <v>76000000</v>
      </c>
      <c r="H16" s="37">
        <f>VLOOKUP(B16,[2]brokers!$B$8:$M$58,12,0)</f>
        <v>300000</v>
      </c>
      <c r="I16" s="15">
        <f>VLOOKUP(B16,[2]brokers!$B$8:$R$58,17,0)</f>
        <v>687530948.03999996</v>
      </c>
      <c r="J16" s="15">
        <v>0</v>
      </c>
      <c r="K16" s="15">
        <f>VLOOKUP(B16,[2]brokers!$B$8:$W$58,22,0)</f>
        <v>19900000</v>
      </c>
      <c r="L16" s="22">
        <f>VLOOKUP(B16,[2]brokers!$B$8:$Y$58,24,0)</f>
        <v>783730948.03999996</v>
      </c>
      <c r="M16" s="22">
        <v>335320347956.31989</v>
      </c>
      <c r="N16" s="26">
        <f>M16/$M$67</f>
        <v>0.30292088428452546</v>
      </c>
      <c r="Q16" s="19"/>
    </row>
    <row r="17" spans="1:17" x14ac:dyDescent="0.25">
      <c r="A17" s="25">
        <f>+A16+1</f>
        <v>2</v>
      </c>
      <c r="B17" s="11" t="s">
        <v>82</v>
      </c>
      <c r="C17" s="12" t="s">
        <v>112</v>
      </c>
      <c r="D17" s="13" t="s">
        <v>14</v>
      </c>
      <c r="E17" s="13" t="s">
        <v>14</v>
      </c>
      <c r="F17" s="13" t="s">
        <v>14</v>
      </c>
      <c r="G17" s="37">
        <f>VLOOKUP(B17,[2]brokers!$B$8:$H$58,7,0)</f>
        <v>13542800000</v>
      </c>
      <c r="H17" s="37">
        <f>VLOOKUP(B17,[2]brokers!$B$8:$M$58,12,0)</f>
        <v>0</v>
      </c>
      <c r="I17" s="15">
        <f>VLOOKUP(B17,[2]brokers!$B$8:$R$58,17,0)</f>
        <v>454021495.97000003</v>
      </c>
      <c r="J17" s="15">
        <v>0</v>
      </c>
      <c r="K17" s="15">
        <f>VLOOKUP(B17,[2]brokers!$B$8:$W$58,22,0)</f>
        <v>1914600000</v>
      </c>
      <c r="L17" s="22">
        <f>VLOOKUP(B17,[2]brokers!$B$8:$Y$58,24,0)</f>
        <v>15911421495.969999</v>
      </c>
      <c r="M17" s="22">
        <v>131183281164.80998</v>
      </c>
      <c r="N17" s="26">
        <f>M17/$M$67</f>
        <v>0.1185080350058751</v>
      </c>
      <c r="Q17" s="19"/>
    </row>
    <row r="18" spans="1:17" x14ac:dyDescent="0.25">
      <c r="A18" s="25">
        <f t="shared" ref="A18:A58" si="0">+A17+1</f>
        <v>3</v>
      </c>
      <c r="B18" s="11" t="s">
        <v>19</v>
      </c>
      <c r="C18" s="12" t="s">
        <v>20</v>
      </c>
      <c r="D18" s="13" t="s">
        <v>14</v>
      </c>
      <c r="E18" s="13" t="s">
        <v>14</v>
      </c>
      <c r="F18" s="13" t="s">
        <v>14</v>
      </c>
      <c r="G18" s="37">
        <f>VLOOKUP(B18,[2]brokers!$B$8:$H$58,7,0)</f>
        <v>12000000</v>
      </c>
      <c r="H18" s="37">
        <f>VLOOKUP(B18,[2]brokers!$B$8:$M$58,12,0)</f>
        <v>34190400000</v>
      </c>
      <c r="I18" s="15">
        <f>VLOOKUP(B18,[2]brokers!$B$8:$R$58,17,0)</f>
        <v>1537648990.1799998</v>
      </c>
      <c r="J18" s="15">
        <v>0</v>
      </c>
      <c r="K18" s="15">
        <f>VLOOKUP(B18,[2]brokers!$B$8:$W$58,22,0)</f>
        <v>5000000</v>
      </c>
      <c r="L18" s="22">
        <f>VLOOKUP(B18,[2]brokers!$B$8:$Y$58,24,0)</f>
        <v>35745048990.18</v>
      </c>
      <c r="M18" s="22">
        <v>127078865006.28</v>
      </c>
      <c r="N18" s="26">
        <f>M18/$M$67</f>
        <v>0.11480019747143608</v>
      </c>
      <c r="Q18" s="19"/>
    </row>
    <row r="19" spans="1:17" x14ac:dyDescent="0.25">
      <c r="A19" s="25">
        <f t="shared" si="0"/>
        <v>4</v>
      </c>
      <c r="B19" s="11" t="s">
        <v>24</v>
      </c>
      <c r="C19" s="12" t="s">
        <v>105</v>
      </c>
      <c r="D19" s="13" t="s">
        <v>14</v>
      </c>
      <c r="E19" s="13" t="s">
        <v>14</v>
      </c>
      <c r="F19" s="13" t="s">
        <v>14</v>
      </c>
      <c r="G19" s="37">
        <f>VLOOKUP(B19,[2]brokers!$B$8:$H$58,7,0)</f>
        <v>0</v>
      </c>
      <c r="H19" s="37">
        <f>VLOOKUP(B19,[2]brokers!$B$8:$M$58,12,0)</f>
        <v>17600000</v>
      </c>
      <c r="I19" s="15">
        <f>VLOOKUP(B19,[2]brokers!$B$8:$R$58,17,0)</f>
        <v>300741361.42000002</v>
      </c>
      <c r="J19" s="15">
        <v>0</v>
      </c>
      <c r="K19" s="15">
        <f>VLOOKUP(B19,[2]brokers!$B$8:$W$58,22,0)</f>
        <v>6900000</v>
      </c>
      <c r="L19" s="22">
        <f>VLOOKUP(B19,[2]brokers!$B$8:$Y$58,24,0)</f>
        <v>325241361.42000002</v>
      </c>
      <c r="M19" s="22">
        <v>106333528060.33</v>
      </c>
      <c r="N19" s="26">
        <f>M19/$M$67</f>
        <v>9.605932519587046E-2</v>
      </c>
      <c r="Q19" s="19"/>
    </row>
    <row r="20" spans="1:17" x14ac:dyDescent="0.25">
      <c r="A20" s="25">
        <f t="shared" si="0"/>
        <v>5</v>
      </c>
      <c r="B20" s="11" t="s">
        <v>21</v>
      </c>
      <c r="C20" s="12" t="s">
        <v>22</v>
      </c>
      <c r="D20" s="13" t="s">
        <v>14</v>
      </c>
      <c r="E20" s="13" t="s">
        <v>14</v>
      </c>
      <c r="F20" s="14" t="s">
        <v>14</v>
      </c>
      <c r="G20" s="37">
        <f>VLOOKUP(B20,[2]brokers!$B$8:$H$58,7,0)</f>
        <v>0</v>
      </c>
      <c r="H20" s="37">
        <f>VLOOKUP(B20,[2]brokers!$B$8:$M$58,12,0)</f>
        <v>0</v>
      </c>
      <c r="I20" s="15">
        <f>VLOOKUP(B20,[2]brokers!$B$8:$R$58,17,0)</f>
        <v>50460346.740000002</v>
      </c>
      <c r="J20" s="15">
        <v>0</v>
      </c>
      <c r="K20" s="15">
        <f>VLOOKUP(B20,[2]brokers!$B$8:$W$58,22,0)</f>
        <v>0</v>
      </c>
      <c r="L20" s="22">
        <f>VLOOKUP(B20,[2]brokers!$B$8:$Y$58,24,0)</f>
        <v>50460346.740000002</v>
      </c>
      <c r="M20" s="22">
        <v>85698816844.639999</v>
      </c>
      <c r="N20" s="26">
        <f>M20/$M$67</f>
        <v>7.7418389724734457E-2</v>
      </c>
      <c r="Q20" s="19"/>
    </row>
    <row r="21" spans="1:17" x14ac:dyDescent="0.25">
      <c r="A21" s="25">
        <f t="shared" si="0"/>
        <v>6</v>
      </c>
      <c r="B21" s="11" t="s">
        <v>99</v>
      </c>
      <c r="C21" s="12" t="s">
        <v>100</v>
      </c>
      <c r="D21" s="13" t="s">
        <v>14</v>
      </c>
      <c r="E21" s="13" t="s">
        <v>14</v>
      </c>
      <c r="F21" s="13" t="s">
        <v>14</v>
      </c>
      <c r="G21" s="37">
        <f>VLOOKUP(B21,[2]brokers!$B$8:$H$58,7,0)</f>
        <v>0</v>
      </c>
      <c r="H21" s="37">
        <f>VLOOKUP(B21,[2]brokers!$B$8:$M$58,12,0)</f>
        <v>0</v>
      </c>
      <c r="I21" s="15">
        <f>VLOOKUP(B21,[2]brokers!$B$8:$R$58,17,0)</f>
        <v>1438198385.6800001</v>
      </c>
      <c r="J21" s="15">
        <v>0</v>
      </c>
      <c r="K21" s="15">
        <f>VLOOKUP(B21,[2]brokers!$B$8:$W$58,22,0)</f>
        <v>3100000</v>
      </c>
      <c r="L21" s="22">
        <f>VLOOKUP(B21,[2]brokers!$B$8:$Y$58,24,0)</f>
        <v>1441298385.6800001</v>
      </c>
      <c r="M21" s="22">
        <v>65494642004.910004</v>
      </c>
      <c r="N21" s="26">
        <f>M21/$M$67</f>
        <v>5.9166391162787893E-2</v>
      </c>
      <c r="Q21" s="19"/>
    </row>
    <row r="22" spans="1:17" x14ac:dyDescent="0.25">
      <c r="A22" s="25">
        <f t="shared" si="0"/>
        <v>7</v>
      </c>
      <c r="B22" s="11" t="s">
        <v>95</v>
      </c>
      <c r="C22" s="12" t="s">
        <v>96</v>
      </c>
      <c r="D22" s="13" t="s">
        <v>14</v>
      </c>
      <c r="E22" s="13" t="s">
        <v>14</v>
      </c>
      <c r="F22" s="13" t="s">
        <v>14</v>
      </c>
      <c r="G22" s="37">
        <f>VLOOKUP(B22,[2]brokers!$B$8:$H$58,7,0)</f>
        <v>4028100000</v>
      </c>
      <c r="H22" s="37">
        <f>VLOOKUP(B22,[2]brokers!$B$8:$M$58,12,0)</f>
        <v>768000000</v>
      </c>
      <c r="I22" s="15">
        <f>VLOOKUP(B22,[2]brokers!$B$8:$R$58,17,0)</f>
        <v>2571250878.0100002</v>
      </c>
      <c r="J22" s="15">
        <v>0</v>
      </c>
      <c r="K22" s="15">
        <f>VLOOKUP(B22,[2]brokers!$B$8:$W$58,22,0)</f>
        <v>9900000</v>
      </c>
      <c r="L22" s="22">
        <f>VLOOKUP(B22,[2]brokers!$B$8:$Y$58,24,0)</f>
        <v>7377250878.0100002</v>
      </c>
      <c r="M22" s="22">
        <v>56583048724.420006</v>
      </c>
      <c r="N22" s="26">
        <f>M22/$M$67</f>
        <v>5.111585759581893E-2</v>
      </c>
      <c r="Q22" s="19"/>
    </row>
    <row r="23" spans="1:17" x14ac:dyDescent="0.25">
      <c r="A23" s="25">
        <f t="shared" si="0"/>
        <v>8</v>
      </c>
      <c r="B23" s="11" t="s">
        <v>23</v>
      </c>
      <c r="C23" s="12" t="s">
        <v>104</v>
      </c>
      <c r="D23" s="13" t="s">
        <v>14</v>
      </c>
      <c r="E23" s="13" t="s">
        <v>14</v>
      </c>
      <c r="F23" s="14"/>
      <c r="G23" s="37">
        <f>VLOOKUP(B23,[2]brokers!$B$8:$H$58,7,0)</f>
        <v>0</v>
      </c>
      <c r="H23" s="37">
        <f>VLOOKUP(B23,[2]brokers!$B$8:$M$58,12,0)</f>
        <v>0</v>
      </c>
      <c r="I23" s="15">
        <f>VLOOKUP(B23,[2]brokers!$B$8:$R$58,17,0)</f>
        <v>800313878.5</v>
      </c>
      <c r="J23" s="15">
        <v>0</v>
      </c>
      <c r="K23" s="15">
        <f>VLOOKUP(B23,[2]brokers!$B$8:$W$58,22,0)</f>
        <v>420000000</v>
      </c>
      <c r="L23" s="22">
        <f>VLOOKUP(B23,[2]brokers!$B$8:$Y$58,24,0)</f>
        <v>1220313878.5</v>
      </c>
      <c r="M23" s="22">
        <v>54760803676.230003</v>
      </c>
      <c r="N23" s="26">
        <f>M23/$M$67</f>
        <v>4.9469682274980005E-2</v>
      </c>
      <c r="Q23" s="19"/>
    </row>
    <row r="24" spans="1:17" x14ac:dyDescent="0.25">
      <c r="A24" s="25">
        <f t="shared" si="0"/>
        <v>9</v>
      </c>
      <c r="B24" s="11" t="s">
        <v>31</v>
      </c>
      <c r="C24" s="12" t="s">
        <v>111</v>
      </c>
      <c r="D24" s="13" t="s">
        <v>14</v>
      </c>
      <c r="E24" s="13" t="s">
        <v>14</v>
      </c>
      <c r="F24" s="13" t="s">
        <v>14</v>
      </c>
      <c r="G24" s="37">
        <f>VLOOKUP(B24,[2]brokers!$B$8:$H$58,7,0)</f>
        <v>2310000000</v>
      </c>
      <c r="H24" s="37">
        <f>VLOOKUP(B24,[2]brokers!$B$8:$M$58,12,0)</f>
        <v>5023700000</v>
      </c>
      <c r="I24" s="15">
        <f>VLOOKUP(B24,[2]brokers!$B$8:$R$58,17,0)</f>
        <v>639103215.72000003</v>
      </c>
      <c r="J24" s="15">
        <v>0</v>
      </c>
      <c r="K24" s="15">
        <f>VLOOKUP(B24,[2]brokers!$B$8:$W$58,22,0)</f>
        <v>6340662400</v>
      </c>
      <c r="L24" s="22">
        <f>VLOOKUP(B24,[2]brokers!$B$8:$Y$58,24,0)</f>
        <v>14313465615.720001</v>
      </c>
      <c r="M24" s="22">
        <v>50290831984.459999</v>
      </c>
      <c r="N24" s="26">
        <f>M24/$M$67</f>
        <v>4.5431610067759975E-2</v>
      </c>
      <c r="Q24" s="19"/>
    </row>
    <row r="25" spans="1:17" s="7" customFormat="1" x14ac:dyDescent="0.25">
      <c r="A25" s="25">
        <f t="shared" si="0"/>
        <v>10</v>
      </c>
      <c r="B25" s="11" t="s">
        <v>27</v>
      </c>
      <c r="C25" s="12" t="s">
        <v>28</v>
      </c>
      <c r="D25" s="13" t="s">
        <v>14</v>
      </c>
      <c r="E25" s="13" t="s">
        <v>14</v>
      </c>
      <c r="F25" s="13" t="s">
        <v>14</v>
      </c>
      <c r="G25" s="37">
        <f>VLOOKUP(B25,[2]brokers!$B$8:$H$58,7,0)</f>
        <v>0</v>
      </c>
      <c r="H25" s="37">
        <f>VLOOKUP(B25,[2]brokers!$B$8:$M$58,12,0)</f>
        <v>0</v>
      </c>
      <c r="I25" s="15">
        <f>VLOOKUP(B25,[2]brokers!$B$8:$R$58,17,0)</f>
        <v>852207493.24000001</v>
      </c>
      <c r="J25" s="15">
        <v>0</v>
      </c>
      <c r="K25" s="15">
        <f>VLOOKUP(B25,[2]brokers!$B$8:$W$58,22,0)</f>
        <v>0</v>
      </c>
      <c r="L25" s="22">
        <f>VLOOKUP(B25,[2]brokers!$B$8:$Y$58,24,0)</f>
        <v>852207493.24000001</v>
      </c>
      <c r="M25" s="22">
        <v>33127112177.110004</v>
      </c>
      <c r="N25" s="26">
        <f>M25/$M$67</f>
        <v>2.992629041345865E-2</v>
      </c>
      <c r="O25" s="22"/>
      <c r="Q25" s="19"/>
    </row>
    <row r="26" spans="1:17" x14ac:dyDescent="0.25">
      <c r="A26" s="25">
        <f t="shared" si="0"/>
        <v>11</v>
      </c>
      <c r="B26" s="11" t="s">
        <v>15</v>
      </c>
      <c r="C26" s="12" t="s">
        <v>16</v>
      </c>
      <c r="D26" s="13" t="s">
        <v>14</v>
      </c>
      <c r="E26" s="13" t="s">
        <v>14</v>
      </c>
      <c r="F26" s="13" t="s">
        <v>14</v>
      </c>
      <c r="G26" s="37">
        <f>VLOOKUP(B26,[2]brokers!$B$8:$H$58,7,0)</f>
        <v>0</v>
      </c>
      <c r="H26" s="37">
        <f>VLOOKUP(B26,[2]brokers!$B$8:$M$58,12,0)</f>
        <v>0</v>
      </c>
      <c r="I26" s="15">
        <f>VLOOKUP(B26,[2]brokers!$B$8:$R$58,17,0)</f>
        <v>33972106.549999997</v>
      </c>
      <c r="J26" s="15">
        <v>0</v>
      </c>
      <c r="K26" s="15">
        <f>VLOOKUP(B26,[2]brokers!$B$8:$W$58,22,0)</f>
        <v>0</v>
      </c>
      <c r="L26" s="22">
        <f>VLOOKUP(B26,[2]brokers!$B$8:$Y$58,24,0)</f>
        <v>33972106.549999997</v>
      </c>
      <c r="M26" s="22">
        <v>18943794604.259998</v>
      </c>
      <c r="N26" s="26">
        <f>M26/$M$67</f>
        <v>1.711339931561319E-2</v>
      </c>
      <c r="Q26" s="19"/>
    </row>
    <row r="27" spans="1:17" x14ac:dyDescent="0.25">
      <c r="A27" s="25">
        <f t="shared" si="0"/>
        <v>12</v>
      </c>
      <c r="B27" s="11" t="s">
        <v>70</v>
      </c>
      <c r="C27" s="12" t="s">
        <v>93</v>
      </c>
      <c r="D27" s="13" t="s">
        <v>14</v>
      </c>
      <c r="E27" s="13" t="s">
        <v>14</v>
      </c>
      <c r="F27" s="13" t="s">
        <v>14</v>
      </c>
      <c r="G27" s="37">
        <f>VLOOKUP(B27,[2]brokers!$B$8:$H$58,7,0)</f>
        <v>0</v>
      </c>
      <c r="H27" s="37">
        <f>VLOOKUP(B27,[2]brokers!$B$8:$M$58,12,0)</f>
        <v>0</v>
      </c>
      <c r="I27" s="15">
        <f>VLOOKUP(B27,[2]brokers!$B$8:$R$58,17,0)</f>
        <v>326194474.99000001</v>
      </c>
      <c r="J27" s="15">
        <v>0</v>
      </c>
      <c r="K27" s="15">
        <f>VLOOKUP(B27,[2]brokers!$B$8:$W$58,22,0)</f>
        <v>0</v>
      </c>
      <c r="L27" s="22">
        <f>VLOOKUP(B27,[2]brokers!$B$8:$Y$58,24,0)</f>
        <v>326194474.99000001</v>
      </c>
      <c r="M27" s="22">
        <v>12199872869.42</v>
      </c>
      <c r="N27" s="26">
        <f>M27/$M$67</f>
        <v>1.1021091622644088E-2</v>
      </c>
      <c r="Q27" s="19"/>
    </row>
    <row r="28" spans="1:17" x14ac:dyDescent="0.25">
      <c r="A28" s="25">
        <f t="shared" si="0"/>
        <v>13</v>
      </c>
      <c r="B28" s="11" t="s">
        <v>36</v>
      </c>
      <c r="C28" s="12" t="s">
        <v>37</v>
      </c>
      <c r="D28" s="13" t="s">
        <v>14</v>
      </c>
      <c r="E28" s="13"/>
      <c r="F28" s="14"/>
      <c r="G28" s="37">
        <f>VLOOKUP(B28,[2]brokers!$B$8:$H$58,7,0)</f>
        <v>0</v>
      </c>
      <c r="H28" s="37">
        <f>VLOOKUP(B28,[2]brokers!$B$8:$M$58,12,0)</f>
        <v>0</v>
      </c>
      <c r="I28" s="15">
        <f>VLOOKUP(B28,[2]brokers!$B$8:$R$58,17,0)</f>
        <v>132890037.43000001</v>
      </c>
      <c r="J28" s="15">
        <v>0</v>
      </c>
      <c r="K28" s="15">
        <f>VLOOKUP(B28,[2]brokers!$B$8:$W$58,22,0)</f>
        <v>0</v>
      </c>
      <c r="L28" s="22">
        <f>VLOOKUP(B28,[2]brokers!$B$8:$Y$58,24,0)</f>
        <v>132890037.43000001</v>
      </c>
      <c r="M28" s="22">
        <v>6274002555.1500006</v>
      </c>
      <c r="N28" s="26">
        <f>M28/$M$67</f>
        <v>5.6677932418732323E-3</v>
      </c>
      <c r="Q28" s="19"/>
    </row>
    <row r="29" spans="1:17" x14ac:dyDescent="0.25">
      <c r="A29" s="25">
        <f t="shared" si="0"/>
        <v>14</v>
      </c>
      <c r="B29" s="11" t="s">
        <v>72</v>
      </c>
      <c r="C29" s="12" t="s">
        <v>73</v>
      </c>
      <c r="D29" s="13" t="s">
        <v>14</v>
      </c>
      <c r="E29" s="13" t="s">
        <v>14</v>
      </c>
      <c r="F29" s="14"/>
      <c r="G29" s="37">
        <f>VLOOKUP(B29,[2]brokers!$B$8:$H$58,7,0)</f>
        <v>0</v>
      </c>
      <c r="H29" s="37">
        <f>VLOOKUP(B29,[2]brokers!$B$8:$M$58,12,0)</f>
        <v>0</v>
      </c>
      <c r="I29" s="15">
        <f>VLOOKUP(B29,[2]brokers!$B$8:$R$58,17,0)</f>
        <v>26511371.420000002</v>
      </c>
      <c r="J29" s="15">
        <v>0</v>
      </c>
      <c r="K29" s="15">
        <f>VLOOKUP(B29,[2]brokers!$B$8:$W$58,22,0)</f>
        <v>0</v>
      </c>
      <c r="L29" s="22">
        <f>VLOOKUP(B29,[2]brokers!$B$8:$Y$58,24,0)</f>
        <v>26511371.420000002</v>
      </c>
      <c r="M29" s="22">
        <v>5492410818.3400011</v>
      </c>
      <c r="N29" s="26">
        <f>M29/$M$67</f>
        <v>4.9617207905384136E-3</v>
      </c>
      <c r="Q29" s="19"/>
    </row>
    <row r="30" spans="1:17" x14ac:dyDescent="0.25">
      <c r="A30" s="25">
        <f t="shared" si="0"/>
        <v>15</v>
      </c>
      <c r="B30" s="11" t="s">
        <v>25</v>
      </c>
      <c r="C30" s="12" t="s">
        <v>26</v>
      </c>
      <c r="D30" s="13" t="s">
        <v>14</v>
      </c>
      <c r="E30" s="13" t="s">
        <v>14</v>
      </c>
      <c r="F30" s="13" t="s">
        <v>14</v>
      </c>
      <c r="G30" s="37">
        <f>VLOOKUP(B30,[2]brokers!$B$8:$H$58,7,0)</f>
        <v>29900000</v>
      </c>
      <c r="H30" s="37">
        <f>VLOOKUP(B30,[2]brokers!$B$8:$M$58,12,0)</f>
        <v>0</v>
      </c>
      <c r="I30" s="15">
        <f>VLOOKUP(B30,[2]brokers!$B$8:$R$58,17,0)</f>
        <v>63130194.439999998</v>
      </c>
      <c r="J30" s="15">
        <v>0</v>
      </c>
      <c r="K30" s="15">
        <f>VLOOKUP(B30,[2]brokers!$B$8:$W$58,22,0)</f>
        <v>0</v>
      </c>
      <c r="L30" s="22">
        <f>VLOOKUP(B30,[2]brokers!$B$8:$Y$58,24,0)</f>
        <v>93030194.439999998</v>
      </c>
      <c r="M30" s="22">
        <v>3697832563.23</v>
      </c>
      <c r="N30" s="26">
        <f>M30/$M$67</f>
        <v>3.3405390302638604E-3</v>
      </c>
      <c r="Q30" s="19"/>
    </row>
    <row r="31" spans="1:17" x14ac:dyDescent="0.25">
      <c r="A31" s="25">
        <f t="shared" si="0"/>
        <v>16</v>
      </c>
      <c r="B31" s="11" t="s">
        <v>107</v>
      </c>
      <c r="C31" s="12" t="s">
        <v>106</v>
      </c>
      <c r="D31" s="13" t="s">
        <v>14</v>
      </c>
      <c r="E31" s="14"/>
      <c r="F31" s="14"/>
      <c r="G31" s="37">
        <f>VLOOKUP(B31,[2]brokers!$B$8:$H$58,7,0)</f>
        <v>700000</v>
      </c>
      <c r="H31" s="37">
        <f>VLOOKUP(B31,[2]brokers!$B$8:$M$58,12,0)</f>
        <v>0</v>
      </c>
      <c r="I31" s="15">
        <f>VLOOKUP(B31,[2]brokers!$B$8:$R$58,17,0)</f>
        <v>2149322692.77</v>
      </c>
      <c r="J31" s="15">
        <v>0</v>
      </c>
      <c r="K31" s="15">
        <f>VLOOKUP(B31,[2]brokers!$B$8:$W$58,22,0)</f>
        <v>100000</v>
      </c>
      <c r="L31" s="22">
        <f>VLOOKUP(B31,[2]brokers!$B$8:$Y$58,24,0)</f>
        <v>2150122692.77</v>
      </c>
      <c r="M31" s="22">
        <v>3668693813.3299999</v>
      </c>
      <c r="N31" s="26">
        <f>M31/$M$67</f>
        <v>3.3142157369103553E-3</v>
      </c>
      <c r="Q31" s="19"/>
    </row>
    <row r="32" spans="1:17" x14ac:dyDescent="0.25">
      <c r="A32" s="25">
        <f t="shared" si="0"/>
        <v>17</v>
      </c>
      <c r="B32" s="11" t="s">
        <v>80</v>
      </c>
      <c r="C32" s="12" t="s">
        <v>81</v>
      </c>
      <c r="D32" s="13" t="s">
        <v>14</v>
      </c>
      <c r="E32" s="13" t="s">
        <v>14</v>
      </c>
      <c r="F32" s="13" t="s">
        <v>14</v>
      </c>
      <c r="G32" s="37">
        <f>VLOOKUP(B32,[2]brokers!$B$8:$H$58,7,0)</f>
        <v>500000</v>
      </c>
      <c r="H32" s="37">
        <f>VLOOKUP(B32,[2]brokers!$B$8:$M$58,12,0)</f>
        <v>0</v>
      </c>
      <c r="I32" s="15">
        <f>VLOOKUP(B32,[2]brokers!$B$8:$R$58,17,0)</f>
        <v>64444557.509999998</v>
      </c>
      <c r="J32" s="15">
        <v>0</v>
      </c>
      <c r="K32" s="15">
        <f>VLOOKUP(B32,[2]brokers!$B$8:$W$58,22,0)</f>
        <v>0</v>
      </c>
      <c r="L32" s="22">
        <f>VLOOKUP(B32,[2]brokers!$B$8:$Y$58,24,0)</f>
        <v>64944557.509999998</v>
      </c>
      <c r="M32" s="22">
        <v>3211232164.7000003</v>
      </c>
      <c r="N32" s="26">
        <f>M32/$M$67</f>
        <v>2.9009551400696657E-3</v>
      </c>
      <c r="Q32" s="19"/>
    </row>
    <row r="33" spans="1:17" x14ac:dyDescent="0.25">
      <c r="A33" s="25">
        <f t="shared" si="0"/>
        <v>18</v>
      </c>
      <c r="B33" s="11" t="s">
        <v>74</v>
      </c>
      <c r="C33" s="12" t="s">
        <v>75</v>
      </c>
      <c r="D33" s="13" t="s">
        <v>14</v>
      </c>
      <c r="E33" s="14"/>
      <c r="F33" s="14"/>
      <c r="G33" s="37">
        <f>VLOOKUP(B33,[2]brokers!$B$8:$H$58,7,0)</f>
        <v>0</v>
      </c>
      <c r="H33" s="37">
        <f>VLOOKUP(B33,[2]brokers!$B$8:$M$58,12,0)</f>
        <v>0</v>
      </c>
      <c r="I33" s="15">
        <f>VLOOKUP(B33,[2]brokers!$B$8:$R$58,17,0)</f>
        <v>7868537.4500000002</v>
      </c>
      <c r="J33" s="15">
        <v>0</v>
      </c>
      <c r="K33" s="15">
        <f>VLOOKUP(B33,[2]brokers!$B$8:$W$58,22,0)</f>
        <v>3000000</v>
      </c>
      <c r="L33" s="22">
        <f>VLOOKUP(B33,[2]brokers!$B$8:$Y$58,24,0)</f>
        <v>10868537.449999999</v>
      </c>
      <c r="M33" s="22">
        <v>1416511283.48</v>
      </c>
      <c r="N33" s="26">
        <f>M33/$M$67</f>
        <v>1.2796445345650922E-3</v>
      </c>
      <c r="Q33" s="19"/>
    </row>
    <row r="34" spans="1:17" x14ac:dyDescent="0.25">
      <c r="A34" s="25">
        <f t="shared" si="0"/>
        <v>19</v>
      </c>
      <c r="B34" s="11" t="s">
        <v>29</v>
      </c>
      <c r="C34" s="12" t="s">
        <v>30</v>
      </c>
      <c r="D34" s="13" t="s">
        <v>14</v>
      </c>
      <c r="E34" s="14"/>
      <c r="F34" s="14"/>
      <c r="G34" s="37">
        <f>VLOOKUP(B34,[2]brokers!$B$8:$H$58,7,0)</f>
        <v>0</v>
      </c>
      <c r="H34" s="37">
        <f>VLOOKUP(B34,[2]brokers!$B$8:$M$58,12,0)</f>
        <v>0</v>
      </c>
      <c r="I34" s="15">
        <f>VLOOKUP(B34,[2]brokers!$B$8:$R$58,17,0)</f>
        <v>30160579.590000004</v>
      </c>
      <c r="J34" s="15">
        <v>0</v>
      </c>
      <c r="K34" s="15">
        <f>VLOOKUP(B34,[2]brokers!$B$8:$W$58,22,0)</f>
        <v>0</v>
      </c>
      <c r="L34" s="22">
        <f>VLOOKUP(B34,[2]brokers!$B$8:$Y$58,24,0)</f>
        <v>30160579.590000004</v>
      </c>
      <c r="M34" s="22">
        <v>864556470.9000001</v>
      </c>
      <c r="N34" s="26">
        <f>M34/$M$67</f>
        <v>7.8102093199859061E-4</v>
      </c>
      <c r="Q34" s="19"/>
    </row>
    <row r="35" spans="1:17" x14ac:dyDescent="0.25">
      <c r="A35" s="25">
        <f t="shared" si="0"/>
        <v>20</v>
      </c>
      <c r="B35" s="11" t="s">
        <v>87</v>
      </c>
      <c r="C35" s="12" t="s">
        <v>88</v>
      </c>
      <c r="D35" s="13" t="s">
        <v>14</v>
      </c>
      <c r="E35" s="14"/>
      <c r="F35" s="14"/>
      <c r="G35" s="37">
        <f>VLOOKUP(B35,[2]brokers!$B$8:$H$58,7,0)</f>
        <v>0</v>
      </c>
      <c r="H35" s="37">
        <f>VLOOKUP(B35,[2]brokers!$B$8:$M$58,12,0)</f>
        <v>0</v>
      </c>
      <c r="I35" s="15">
        <f>VLOOKUP(B35,[2]brokers!$B$8:$R$58,17,0)</f>
        <v>0</v>
      </c>
      <c r="J35" s="15">
        <v>0</v>
      </c>
      <c r="K35" s="15">
        <f>VLOOKUP(B35,[2]brokers!$B$8:$W$58,22,0)</f>
        <v>0</v>
      </c>
      <c r="L35" s="22">
        <f>VLOOKUP(B35,[2]brokers!$B$8:$Y$58,24,0)</f>
        <v>0</v>
      </c>
      <c r="M35" s="22">
        <v>628593536.78999996</v>
      </c>
      <c r="N35" s="26">
        <f>M35/$M$67</f>
        <v>5.6785730773716199E-4</v>
      </c>
      <c r="Q35" s="19"/>
    </row>
    <row r="36" spans="1:17" x14ac:dyDescent="0.25">
      <c r="A36" s="25">
        <f t="shared" si="0"/>
        <v>21</v>
      </c>
      <c r="B36" s="11" t="s">
        <v>38</v>
      </c>
      <c r="C36" s="12" t="s">
        <v>39</v>
      </c>
      <c r="D36" s="13" t="s">
        <v>14</v>
      </c>
      <c r="E36" s="13" t="s">
        <v>14</v>
      </c>
      <c r="F36" s="14"/>
      <c r="G36" s="37">
        <f>VLOOKUP(B36,[2]brokers!$B$8:$H$58,7,0)</f>
        <v>0</v>
      </c>
      <c r="H36" s="37">
        <f>VLOOKUP(B36,[2]brokers!$B$8:$M$58,12,0)</f>
        <v>0</v>
      </c>
      <c r="I36" s="15">
        <f>VLOOKUP(B36,[2]brokers!$B$8:$R$58,17,0)</f>
        <v>0</v>
      </c>
      <c r="J36" s="15">
        <v>0</v>
      </c>
      <c r="K36" s="15">
        <f>VLOOKUP(B36,[2]brokers!$B$8:$W$58,22,0)</f>
        <v>0</v>
      </c>
      <c r="L36" s="22">
        <f>VLOOKUP(B36,[2]brokers!$B$8:$Y$58,24,0)</f>
        <v>0</v>
      </c>
      <c r="M36" s="22">
        <v>569300215.51999998</v>
      </c>
      <c r="N36" s="26">
        <f>M36/$M$67</f>
        <v>5.1429305068940729E-4</v>
      </c>
      <c r="Q36" s="19"/>
    </row>
    <row r="37" spans="1:17" x14ac:dyDescent="0.25">
      <c r="A37" s="25">
        <f t="shared" si="0"/>
        <v>22</v>
      </c>
      <c r="B37" s="11" t="s">
        <v>53</v>
      </c>
      <c r="C37" s="12" t="s">
        <v>54</v>
      </c>
      <c r="D37" s="13" t="s">
        <v>14</v>
      </c>
      <c r="E37" s="14"/>
      <c r="F37" s="14"/>
      <c r="G37" s="37">
        <f>VLOOKUP(B37,[2]brokers!$B$8:$H$58,7,0)</f>
        <v>0</v>
      </c>
      <c r="H37" s="37">
        <f>VLOOKUP(B37,[2]brokers!$B$8:$M$58,12,0)</f>
        <v>0</v>
      </c>
      <c r="I37" s="15">
        <f>VLOOKUP(B37,[2]brokers!$B$8:$R$58,17,0)</f>
        <v>63645607.100000001</v>
      </c>
      <c r="J37" s="15">
        <v>0</v>
      </c>
      <c r="K37" s="15">
        <f>VLOOKUP(B37,[2]brokers!$B$8:$W$58,22,0)</f>
        <v>0</v>
      </c>
      <c r="L37" s="22">
        <f>VLOOKUP(B37,[2]brokers!$B$8:$Y$58,24,0)</f>
        <v>63645607.100000001</v>
      </c>
      <c r="M37" s="22">
        <v>458128729.5</v>
      </c>
      <c r="N37" s="26">
        <f>M37/$M$67</f>
        <v>4.1386322274234241E-4</v>
      </c>
      <c r="Q37" s="19"/>
    </row>
    <row r="38" spans="1:17" x14ac:dyDescent="0.25">
      <c r="A38" s="25">
        <f t="shared" si="0"/>
        <v>23</v>
      </c>
      <c r="B38" s="11" t="s">
        <v>41</v>
      </c>
      <c r="C38" s="12" t="s">
        <v>42</v>
      </c>
      <c r="D38" s="13" t="s">
        <v>14</v>
      </c>
      <c r="E38" s="14"/>
      <c r="F38" s="14"/>
      <c r="G38" s="37">
        <f>VLOOKUP(B38,[2]brokers!$B$8:$H$58,7,0)</f>
        <v>0</v>
      </c>
      <c r="H38" s="37">
        <f>VLOOKUP(B38,[2]brokers!$B$8:$M$58,12,0)</f>
        <v>0</v>
      </c>
      <c r="I38" s="15">
        <f>VLOOKUP(B38,[2]brokers!$B$8:$R$58,17,0)</f>
        <v>87476552.320000008</v>
      </c>
      <c r="J38" s="15">
        <v>0</v>
      </c>
      <c r="K38" s="15">
        <f>VLOOKUP(B38,[2]brokers!$B$8:$W$58,22,0)</f>
        <v>0</v>
      </c>
      <c r="L38" s="22">
        <f>VLOOKUP(B38,[2]brokers!$B$8:$Y$58,24,0)</f>
        <v>87476552.320000008</v>
      </c>
      <c r="M38" s="22">
        <v>428216535.30000001</v>
      </c>
      <c r="N38" s="26">
        <f>M38/$M$67</f>
        <v>3.8684121714924674E-4</v>
      </c>
      <c r="Q38" s="19"/>
    </row>
    <row r="39" spans="1:17" x14ac:dyDescent="0.25">
      <c r="A39" s="25">
        <f t="shared" si="0"/>
        <v>24</v>
      </c>
      <c r="B39" s="11" t="s">
        <v>32</v>
      </c>
      <c r="C39" s="12" t="s">
        <v>33</v>
      </c>
      <c r="D39" s="13" t="s">
        <v>14</v>
      </c>
      <c r="E39" s="14"/>
      <c r="F39" s="14"/>
      <c r="G39" s="37">
        <f>VLOOKUP(B39,[2]brokers!$B$8:$H$58,7,0)</f>
        <v>0</v>
      </c>
      <c r="H39" s="37">
        <f>VLOOKUP(B39,[2]brokers!$B$8:$M$58,12,0)</f>
        <v>0</v>
      </c>
      <c r="I39" s="15">
        <f>VLOOKUP(B39,[2]brokers!$B$8:$R$58,17,0)</f>
        <v>16554642.66</v>
      </c>
      <c r="J39" s="15">
        <v>0</v>
      </c>
      <c r="K39" s="15">
        <f>VLOOKUP(B39,[2]brokers!$B$8:$W$58,22,0)</f>
        <v>0</v>
      </c>
      <c r="L39" s="22">
        <f>VLOOKUP(B39,[2]brokers!$B$8:$Y$58,24,0)</f>
        <v>16554642.66</v>
      </c>
      <c r="M39" s="22">
        <v>408217856.58000004</v>
      </c>
      <c r="N39" s="26">
        <f>M39/$M$67</f>
        <v>3.6877485917453283E-4</v>
      </c>
      <c r="O39" s="1"/>
      <c r="Q39" s="19"/>
    </row>
    <row r="40" spans="1:17" x14ac:dyDescent="0.25">
      <c r="A40" s="25">
        <f t="shared" si="0"/>
        <v>25</v>
      </c>
      <c r="B40" s="11" t="s">
        <v>51</v>
      </c>
      <c r="C40" s="12" t="s">
        <v>52</v>
      </c>
      <c r="D40" s="13" t="s">
        <v>14</v>
      </c>
      <c r="E40" s="14"/>
      <c r="F40" s="13" t="s">
        <v>14</v>
      </c>
      <c r="G40" s="37">
        <f>VLOOKUP(B40,[2]brokers!$B$8:$H$58,7,0)</f>
        <v>0</v>
      </c>
      <c r="H40" s="37">
        <f>VLOOKUP(B40,[2]brokers!$B$8:$M$58,12,0)</f>
        <v>0</v>
      </c>
      <c r="I40" s="15">
        <f>VLOOKUP(B40,[2]brokers!$B$8:$R$58,17,0)</f>
        <v>124848108.59999999</v>
      </c>
      <c r="J40" s="15">
        <v>0</v>
      </c>
      <c r="K40" s="15">
        <f>VLOOKUP(B40,[2]brokers!$B$8:$W$58,22,0)</f>
        <v>0</v>
      </c>
      <c r="L40" s="22">
        <f>VLOOKUP(B40,[2]brokers!$B$8:$Y$58,24,0)</f>
        <v>124848108.59999999</v>
      </c>
      <c r="M40" s="22">
        <v>346339282.5</v>
      </c>
      <c r="N40" s="26">
        <f>M40/$M$67</f>
        <v>3.1287514270095685E-4</v>
      </c>
      <c r="Q40" s="19"/>
    </row>
    <row r="41" spans="1:17" x14ac:dyDescent="0.25">
      <c r="A41" s="25">
        <f t="shared" si="0"/>
        <v>26</v>
      </c>
      <c r="B41" s="11" t="s">
        <v>43</v>
      </c>
      <c r="C41" s="12" t="s">
        <v>44</v>
      </c>
      <c r="D41" s="13" t="s">
        <v>14</v>
      </c>
      <c r="E41" s="14"/>
      <c r="F41" s="14"/>
      <c r="G41" s="37">
        <f>VLOOKUP(B41,[2]brokers!$B$8:$H$58,7,0)</f>
        <v>0</v>
      </c>
      <c r="H41" s="37">
        <f>VLOOKUP(B41,[2]brokers!$B$8:$M$58,12,0)</f>
        <v>0</v>
      </c>
      <c r="I41" s="15">
        <f>VLOOKUP(B41,[2]brokers!$B$8:$R$58,17,0)</f>
        <v>13378070.58</v>
      </c>
      <c r="J41" s="15">
        <v>0</v>
      </c>
      <c r="K41" s="15">
        <f>VLOOKUP(B41,[2]brokers!$B$8:$W$58,22,0)</f>
        <v>0</v>
      </c>
      <c r="L41" s="22">
        <f>VLOOKUP(B41,[2]brokers!$B$8:$Y$58,24,0)</f>
        <v>13378070.58</v>
      </c>
      <c r="M41" s="22">
        <v>264587586.00000003</v>
      </c>
      <c r="N41" s="26">
        <f>M41/$M$67</f>
        <v>2.3902249299904841E-4</v>
      </c>
      <c r="Q41" s="19"/>
    </row>
    <row r="42" spans="1:17" x14ac:dyDescent="0.25">
      <c r="A42" s="25">
        <v>27</v>
      </c>
      <c r="B42" s="11" t="s">
        <v>58</v>
      </c>
      <c r="C42" s="12" t="s">
        <v>59</v>
      </c>
      <c r="D42" s="13" t="s">
        <v>14</v>
      </c>
      <c r="E42" s="14"/>
      <c r="F42" s="14"/>
      <c r="G42" s="37">
        <f>VLOOKUP(B42,[2]brokers!$B$8:$H$58,7,0)</f>
        <v>0</v>
      </c>
      <c r="H42" s="37">
        <f>VLOOKUP(B42,[2]brokers!$B$8:$M$58,12,0)</f>
        <v>0</v>
      </c>
      <c r="I42" s="15">
        <f>VLOOKUP(B42,[2]brokers!$B$8:$R$58,17,0)</f>
        <v>3385716</v>
      </c>
      <c r="J42" s="15">
        <v>0</v>
      </c>
      <c r="K42" s="15">
        <f>VLOOKUP(B42,[2]brokers!$B$8:$W$58,22,0)</f>
        <v>0</v>
      </c>
      <c r="L42" s="22">
        <f>VLOOKUP(B42,[2]brokers!$B$8:$Y$58,24,0)</f>
        <v>3385716</v>
      </c>
      <c r="M42" s="22">
        <v>251671592.34999999</v>
      </c>
      <c r="N42" s="26">
        <f>M42/$M$67</f>
        <v>2.2735447391903423E-4</v>
      </c>
      <c r="Q42" s="19"/>
    </row>
    <row r="43" spans="1:17" x14ac:dyDescent="0.25">
      <c r="A43" s="25">
        <f t="shared" si="0"/>
        <v>28</v>
      </c>
      <c r="B43" s="11" t="s">
        <v>49</v>
      </c>
      <c r="C43" s="12" t="s">
        <v>50</v>
      </c>
      <c r="D43" s="13" t="s">
        <v>14</v>
      </c>
      <c r="E43" s="14"/>
      <c r="F43" s="14"/>
      <c r="G43" s="37">
        <f>VLOOKUP(B43,[2]brokers!$B$8:$H$58,7,0)</f>
        <v>0</v>
      </c>
      <c r="H43" s="37">
        <f>VLOOKUP(B43,[2]brokers!$B$8:$M$58,12,0)</f>
        <v>0</v>
      </c>
      <c r="I43" s="15">
        <f>VLOOKUP(B43,[2]brokers!$B$8:$R$58,17,0)</f>
        <v>4226696</v>
      </c>
      <c r="J43" s="15">
        <v>0</v>
      </c>
      <c r="K43" s="15">
        <f>VLOOKUP(B43,[2]brokers!$B$8:$W$58,22,0)</f>
        <v>0</v>
      </c>
      <c r="L43" s="22">
        <f>VLOOKUP(B43,[2]brokers!$B$8:$Y$58,24,0)</f>
        <v>4226696</v>
      </c>
      <c r="M43" s="22">
        <v>239904205.86000001</v>
      </c>
      <c r="N43" s="26">
        <f>M43/$M$67</f>
        <v>2.1672408079498527E-4</v>
      </c>
      <c r="Q43" s="19"/>
    </row>
    <row r="44" spans="1:17" x14ac:dyDescent="0.25">
      <c r="A44" s="25">
        <f t="shared" si="0"/>
        <v>29</v>
      </c>
      <c r="B44" s="11" t="s">
        <v>83</v>
      </c>
      <c r="C44" s="12" t="s">
        <v>84</v>
      </c>
      <c r="D44" s="13" t="s">
        <v>14</v>
      </c>
      <c r="E44" s="13" t="s">
        <v>14</v>
      </c>
      <c r="F44" s="13" t="s">
        <v>14</v>
      </c>
      <c r="G44" s="37">
        <f>VLOOKUP(B44,[2]brokers!$B$8:$H$58,7,0)</f>
        <v>0</v>
      </c>
      <c r="H44" s="37">
        <f>VLOOKUP(B44,[2]brokers!$B$8:$M$58,12,0)</f>
        <v>0</v>
      </c>
      <c r="I44" s="15">
        <f>VLOOKUP(B44,[2]brokers!$B$8:$R$58,17,0)</f>
        <v>9988074.9000000004</v>
      </c>
      <c r="J44" s="15">
        <v>0</v>
      </c>
      <c r="K44" s="15">
        <f>VLOOKUP(B44,[2]brokers!$B$8:$W$58,22,0)</f>
        <v>0</v>
      </c>
      <c r="L44" s="22">
        <f>VLOOKUP(B44,[2]brokers!$B$8:$Y$58,24,0)</f>
        <v>9988074.9000000004</v>
      </c>
      <c r="M44" s="22">
        <v>238104312.42000002</v>
      </c>
      <c r="N44" s="26">
        <f>M44/$M$67</f>
        <v>2.1509809741585034E-4</v>
      </c>
      <c r="Q44" s="19"/>
    </row>
    <row r="45" spans="1:17" x14ac:dyDescent="0.25">
      <c r="A45" s="25">
        <f t="shared" si="0"/>
        <v>30</v>
      </c>
      <c r="B45" s="11" t="s">
        <v>62</v>
      </c>
      <c r="C45" s="12" t="s">
        <v>63</v>
      </c>
      <c r="D45" s="13" t="s">
        <v>14</v>
      </c>
      <c r="E45" s="14"/>
      <c r="F45" s="14"/>
      <c r="G45" s="37">
        <f>VLOOKUP(B45,[2]brokers!$B$8:$H$58,7,0)</f>
        <v>0</v>
      </c>
      <c r="H45" s="37">
        <f>VLOOKUP(B45,[2]brokers!$B$8:$M$58,12,0)</f>
        <v>0</v>
      </c>
      <c r="I45" s="15">
        <f>VLOOKUP(B45,[2]brokers!$B$8:$R$58,17,0)</f>
        <v>1012753.54</v>
      </c>
      <c r="J45" s="15">
        <v>0</v>
      </c>
      <c r="K45" s="15">
        <f>VLOOKUP(B45,[2]brokers!$B$8:$W$58,22,0)</f>
        <v>0</v>
      </c>
      <c r="L45" s="22">
        <f>VLOOKUP(B45,[2]brokers!$B$8:$Y$58,24,0)</f>
        <v>1012753.54</v>
      </c>
      <c r="M45" s="22">
        <v>209155855.83999997</v>
      </c>
      <c r="N45" s="26">
        <f>M45/$M$67</f>
        <v>1.8894671078115646E-4</v>
      </c>
      <c r="Q45" s="19"/>
    </row>
    <row r="46" spans="1:17" x14ac:dyDescent="0.25">
      <c r="A46" s="25">
        <f t="shared" si="0"/>
        <v>31</v>
      </c>
      <c r="B46" s="11" t="s">
        <v>78</v>
      </c>
      <c r="C46" s="12" t="s">
        <v>79</v>
      </c>
      <c r="D46" s="13" t="s">
        <v>14</v>
      </c>
      <c r="E46" s="14"/>
      <c r="F46" s="14"/>
      <c r="G46" s="37">
        <f>VLOOKUP(B46,[2]brokers!$B$8:$H$58,7,0)</f>
        <v>0</v>
      </c>
      <c r="H46" s="37">
        <f>VLOOKUP(B46,[2]brokers!$B$8:$M$58,12,0)</f>
        <v>0</v>
      </c>
      <c r="I46" s="15">
        <f>VLOOKUP(B46,[2]brokers!$B$8:$R$58,17,0)</f>
        <v>0</v>
      </c>
      <c r="J46" s="15">
        <v>0</v>
      </c>
      <c r="K46" s="15">
        <f>VLOOKUP(B46,[2]brokers!$B$8:$W$58,22,0)</f>
        <v>0</v>
      </c>
      <c r="L46" s="22">
        <f>VLOOKUP(B46,[2]brokers!$B$8:$Y$58,24,0)</f>
        <v>0</v>
      </c>
      <c r="M46" s="22">
        <v>207646497.90000001</v>
      </c>
      <c r="N46" s="26">
        <f>M46/$M$67</f>
        <v>1.8758319065876228E-4</v>
      </c>
      <c r="Q46" s="19"/>
    </row>
    <row r="47" spans="1:17" x14ac:dyDescent="0.25">
      <c r="A47" s="25">
        <f t="shared" si="0"/>
        <v>32</v>
      </c>
      <c r="B47" s="11" t="s">
        <v>40</v>
      </c>
      <c r="C47" s="12" t="s">
        <v>114</v>
      </c>
      <c r="D47" s="13" t="s">
        <v>14</v>
      </c>
      <c r="E47" s="14"/>
      <c r="F47" s="14"/>
      <c r="G47" s="37">
        <f>VLOOKUP(B47,[2]brokers!$B$8:$H$58,7,0)</f>
        <v>0</v>
      </c>
      <c r="H47" s="37">
        <f>VLOOKUP(B47,[2]brokers!$B$8:$M$58,12,0)</f>
        <v>0</v>
      </c>
      <c r="I47" s="15">
        <f>VLOOKUP(B47,[2]brokers!$B$8:$R$58,17,0)</f>
        <v>552601</v>
      </c>
      <c r="J47" s="15">
        <v>0</v>
      </c>
      <c r="K47" s="15">
        <f>VLOOKUP(B47,[2]brokers!$B$8:$W$58,22,0)</f>
        <v>0</v>
      </c>
      <c r="L47" s="22">
        <f>VLOOKUP(B47,[2]brokers!$B$8:$Y$58,24,0)</f>
        <v>552601</v>
      </c>
      <c r="M47" s="22">
        <v>187668663.03</v>
      </c>
      <c r="N47" s="26">
        <f>M47/$M$67</f>
        <v>1.695356625508082E-4</v>
      </c>
      <c r="Q47" s="19"/>
    </row>
    <row r="48" spans="1:17" x14ac:dyDescent="0.25">
      <c r="A48" s="25">
        <f t="shared" si="0"/>
        <v>33</v>
      </c>
      <c r="B48" s="11" t="s">
        <v>17</v>
      </c>
      <c r="C48" s="12" t="s">
        <v>18</v>
      </c>
      <c r="D48" s="13" t="s">
        <v>14</v>
      </c>
      <c r="E48" s="13" t="s">
        <v>14</v>
      </c>
      <c r="F48" s="13" t="s">
        <v>14</v>
      </c>
      <c r="G48" s="37">
        <f>VLOOKUP(B48,[2]brokers!$B$8:$H$58,7,0)</f>
        <v>0</v>
      </c>
      <c r="H48" s="37">
        <f>VLOOKUP(B48,[2]brokers!$B$8:$M$58,12,0)</f>
        <v>0</v>
      </c>
      <c r="I48" s="15">
        <f>VLOOKUP(B48,[2]brokers!$B$8:$R$58,17,0)</f>
        <v>1178014.7</v>
      </c>
      <c r="J48" s="15">
        <v>0</v>
      </c>
      <c r="K48" s="15">
        <f>VLOOKUP(B48,[2]brokers!$B$8:$W$58,22,0)</f>
        <v>0</v>
      </c>
      <c r="L48" s="22">
        <f>VLOOKUP(B48,[2]brokers!$B$8:$Y$58,24,0)</f>
        <v>1178014.7</v>
      </c>
      <c r="M48" s="22">
        <v>179051313.77999997</v>
      </c>
      <c r="N48" s="26">
        <f>M48/$M$67</f>
        <v>1.6175094244387739E-4</v>
      </c>
      <c r="Q48" s="19"/>
    </row>
    <row r="49" spans="1:17" x14ac:dyDescent="0.25">
      <c r="A49" s="25">
        <f t="shared" si="0"/>
        <v>34</v>
      </c>
      <c r="B49" s="11" t="s">
        <v>64</v>
      </c>
      <c r="C49" s="12" t="s">
        <v>65</v>
      </c>
      <c r="D49" s="13" t="s">
        <v>14</v>
      </c>
      <c r="E49" s="14"/>
      <c r="F49" s="14"/>
      <c r="G49" s="37">
        <f>VLOOKUP(B49,[2]brokers!$B$8:$H$58,7,0)</f>
        <v>0</v>
      </c>
      <c r="H49" s="37">
        <f>VLOOKUP(B49,[2]brokers!$B$8:$M$58,12,0)</f>
        <v>0</v>
      </c>
      <c r="I49" s="15">
        <f>VLOOKUP(B49,[2]brokers!$B$8:$R$58,17,0)</f>
        <v>3645195.42</v>
      </c>
      <c r="J49" s="15">
        <v>0</v>
      </c>
      <c r="K49" s="15">
        <f>VLOOKUP(B49,[2]brokers!$B$8:$W$58,22,0)</f>
        <v>0</v>
      </c>
      <c r="L49" s="22">
        <f>VLOOKUP(B49,[2]brokers!$B$8:$Y$58,24,0)</f>
        <v>3645195.42</v>
      </c>
      <c r="M49" s="22">
        <v>160674159.81999999</v>
      </c>
      <c r="N49" s="26">
        <f>M49/$M$67</f>
        <v>1.4514943358190632E-4</v>
      </c>
      <c r="Q49" s="19"/>
    </row>
    <row r="50" spans="1:17" x14ac:dyDescent="0.25">
      <c r="A50" s="25">
        <f t="shared" si="0"/>
        <v>35</v>
      </c>
      <c r="B50" s="11" t="s">
        <v>85</v>
      </c>
      <c r="C50" s="12" t="s">
        <v>86</v>
      </c>
      <c r="D50" s="13" t="s">
        <v>14</v>
      </c>
      <c r="E50" s="14"/>
      <c r="F50" s="14"/>
      <c r="G50" s="37">
        <f>VLOOKUP(B50,[2]brokers!$B$8:$H$58,7,0)</f>
        <v>0</v>
      </c>
      <c r="H50" s="37">
        <f>VLOOKUP(B50,[2]brokers!$B$8:$M$58,12,0)</f>
        <v>0</v>
      </c>
      <c r="I50" s="15">
        <f>VLOOKUP(B50,[2]brokers!$B$8:$R$58,17,0)</f>
        <v>0</v>
      </c>
      <c r="J50" s="15">
        <v>0</v>
      </c>
      <c r="K50" s="15">
        <f>VLOOKUP(B50,[2]brokers!$B$8:$W$58,22,0)</f>
        <v>0</v>
      </c>
      <c r="L50" s="22">
        <f>VLOOKUP(B50,[2]brokers!$B$8:$Y$58,24,0)</f>
        <v>0</v>
      </c>
      <c r="M50" s="22">
        <v>108433018.09999999</v>
      </c>
      <c r="N50" s="26">
        <f>M50/$M$67</f>
        <v>9.7955957426033331E-5</v>
      </c>
      <c r="Q50" s="19"/>
    </row>
    <row r="51" spans="1:17" x14ac:dyDescent="0.25">
      <c r="A51" s="25">
        <f t="shared" si="0"/>
        <v>36</v>
      </c>
      <c r="B51" s="11" t="s">
        <v>47</v>
      </c>
      <c r="C51" s="12" t="s">
        <v>48</v>
      </c>
      <c r="D51" s="13" t="s">
        <v>14</v>
      </c>
      <c r="E51" s="14"/>
      <c r="F51" s="14"/>
      <c r="G51" s="37">
        <f>VLOOKUP(B51,[2]brokers!$B$8:$H$58,7,0)</f>
        <v>0</v>
      </c>
      <c r="H51" s="37">
        <f>VLOOKUP(B51,[2]brokers!$B$8:$M$58,12,0)</f>
        <v>0</v>
      </c>
      <c r="I51" s="15">
        <f>VLOOKUP(B51,[2]brokers!$B$8:$R$58,17,0)</f>
        <v>13430179</v>
      </c>
      <c r="J51" s="15">
        <v>0</v>
      </c>
      <c r="K51" s="15">
        <f>VLOOKUP(B51,[2]brokers!$B$8:$W$58,22,0)</f>
        <v>0</v>
      </c>
      <c r="L51" s="22">
        <f>VLOOKUP(B51,[2]brokers!$B$8:$Y$58,24,0)</f>
        <v>13430179</v>
      </c>
      <c r="M51" s="22">
        <v>102912104.78999999</v>
      </c>
      <c r="N51" s="26">
        <f>M51/$M$67</f>
        <v>9.2968488123570191E-5</v>
      </c>
      <c r="Q51" s="19"/>
    </row>
    <row r="52" spans="1:17" x14ac:dyDescent="0.25">
      <c r="A52" s="25">
        <f t="shared" si="0"/>
        <v>37</v>
      </c>
      <c r="B52" s="11" t="s">
        <v>66</v>
      </c>
      <c r="C52" s="12" t="s">
        <v>67</v>
      </c>
      <c r="D52" s="13" t="s">
        <v>14</v>
      </c>
      <c r="E52" s="14"/>
      <c r="F52" s="14"/>
      <c r="G52" s="37">
        <f>VLOOKUP(B52,[2]brokers!$B$8:$H$58,7,0)</f>
        <v>0</v>
      </c>
      <c r="H52" s="37">
        <f>VLOOKUP(B52,[2]brokers!$B$8:$M$58,12,0)</f>
        <v>0</v>
      </c>
      <c r="I52" s="15">
        <f>VLOOKUP(B52,[2]brokers!$B$8:$R$58,17,0)</f>
        <v>0</v>
      </c>
      <c r="J52" s="15">
        <v>0</v>
      </c>
      <c r="K52" s="15">
        <f>VLOOKUP(B52,[2]brokers!$B$8:$W$58,22,0)</f>
        <v>0</v>
      </c>
      <c r="L52" s="22">
        <f>VLOOKUP(B52,[2]brokers!$B$8:$Y$58,24,0)</f>
        <v>0</v>
      </c>
      <c r="M52" s="22">
        <v>70915664.700000003</v>
      </c>
      <c r="N52" s="26">
        <f>M52/$M$67</f>
        <v>6.4063621523341663E-5</v>
      </c>
      <c r="Q52" s="19"/>
    </row>
    <row r="53" spans="1:17" x14ac:dyDescent="0.25">
      <c r="A53" s="25">
        <f t="shared" si="0"/>
        <v>38</v>
      </c>
      <c r="B53" s="11" t="s">
        <v>60</v>
      </c>
      <c r="C53" s="12" t="s">
        <v>61</v>
      </c>
      <c r="D53" s="13" t="s">
        <v>14</v>
      </c>
      <c r="E53" s="14"/>
      <c r="F53" s="14"/>
      <c r="G53" s="37">
        <f>VLOOKUP(B53,[2]brokers!$B$8:$H$58,7,0)</f>
        <v>0</v>
      </c>
      <c r="H53" s="37">
        <f>VLOOKUP(B53,[2]brokers!$B$8:$M$58,12,0)</f>
        <v>0</v>
      </c>
      <c r="I53" s="15">
        <f>VLOOKUP(B53,[2]brokers!$B$8:$R$58,17,0)</f>
        <v>28700</v>
      </c>
      <c r="J53" s="15">
        <v>0</v>
      </c>
      <c r="K53" s="15">
        <f>VLOOKUP(B53,[2]brokers!$B$8:$W$58,22,0)</f>
        <v>0</v>
      </c>
      <c r="L53" s="22">
        <f>VLOOKUP(B53,[2]brokers!$B$8:$Y$58,24,0)</f>
        <v>28700</v>
      </c>
      <c r="M53" s="22">
        <v>48539744.759999998</v>
      </c>
      <c r="N53" s="26">
        <f>M53/$M$67</f>
        <v>4.3849717129482763E-5</v>
      </c>
      <c r="Q53" s="19"/>
    </row>
    <row r="54" spans="1:17" x14ac:dyDescent="0.25">
      <c r="A54" s="25">
        <f t="shared" si="0"/>
        <v>39</v>
      </c>
      <c r="B54" s="11" t="s">
        <v>109</v>
      </c>
      <c r="C54" s="12" t="s">
        <v>110</v>
      </c>
      <c r="D54" s="13" t="s">
        <v>14</v>
      </c>
      <c r="E54" s="14"/>
      <c r="F54" s="14"/>
      <c r="G54" s="37">
        <f>VLOOKUP(B54,[2]brokers!$B$8:$H$58,7,0)</f>
        <v>0</v>
      </c>
      <c r="H54" s="37">
        <f>VLOOKUP(B54,[2]brokers!$B$8:$M$58,12,0)</f>
        <v>0</v>
      </c>
      <c r="I54" s="15">
        <f>VLOOKUP(B54,[2]brokers!$B$8:$R$58,17,0)</f>
        <v>1929640</v>
      </c>
      <c r="J54" s="15"/>
      <c r="K54" s="15">
        <f>VLOOKUP(B54,[2]brokers!$B$8:$W$58,22,0)</f>
        <v>0</v>
      </c>
      <c r="L54" s="22">
        <f>VLOOKUP(B54,[2]brokers!$B$8:$Y$58,24,0)</f>
        <v>1929640</v>
      </c>
      <c r="M54" s="22">
        <v>46414804.769999996</v>
      </c>
      <c r="N54" s="26">
        <f>M54/$M$67</f>
        <v>4.1930093984793079E-5</v>
      </c>
      <c r="Q54" s="19"/>
    </row>
    <row r="55" spans="1:17" s="17" customFormat="1" x14ac:dyDescent="0.25">
      <c r="A55" s="25">
        <f t="shared" si="0"/>
        <v>40</v>
      </c>
      <c r="B55" s="11" t="s">
        <v>34</v>
      </c>
      <c r="C55" s="12" t="s">
        <v>35</v>
      </c>
      <c r="D55" s="13" t="s">
        <v>14</v>
      </c>
      <c r="E55" s="13" t="s">
        <v>14</v>
      </c>
      <c r="F55" s="13" t="s">
        <v>14</v>
      </c>
      <c r="G55" s="37">
        <f>VLOOKUP(B55,[2]brokers!$B$8:$H$58,7,0)</f>
        <v>0</v>
      </c>
      <c r="H55" s="37">
        <f>VLOOKUP(B55,[2]brokers!$B$8:$M$58,12,0)</f>
        <v>0</v>
      </c>
      <c r="I55" s="15">
        <f>VLOOKUP(B55,[2]brokers!$B$8:$R$58,17,0)</f>
        <v>3735281.59</v>
      </c>
      <c r="J55" s="15">
        <v>0</v>
      </c>
      <c r="K55" s="15">
        <f>VLOOKUP(B55,[2]brokers!$B$8:$W$58,22,0)</f>
        <v>0</v>
      </c>
      <c r="L55" s="22">
        <f>VLOOKUP(B55,[2]brokers!$B$8:$Y$58,24,0)</f>
        <v>3735281.59</v>
      </c>
      <c r="M55" s="22">
        <v>38066629.519999996</v>
      </c>
      <c r="N55" s="26">
        <f>M55/$M$67</f>
        <v>3.4388539634439114E-5</v>
      </c>
      <c r="O55" s="16"/>
      <c r="Q55" s="19"/>
    </row>
    <row r="56" spans="1:17" x14ac:dyDescent="0.25">
      <c r="A56" s="25">
        <f t="shared" si="0"/>
        <v>41</v>
      </c>
      <c r="B56" s="11" t="s">
        <v>45</v>
      </c>
      <c r="C56" s="12" t="s">
        <v>46</v>
      </c>
      <c r="D56" s="13" t="s">
        <v>14</v>
      </c>
      <c r="E56" s="14"/>
      <c r="F56" s="14"/>
      <c r="G56" s="37">
        <f>VLOOKUP(B56,[2]brokers!$B$8:$H$58,7,0)</f>
        <v>0</v>
      </c>
      <c r="H56" s="37">
        <f>VLOOKUP(B56,[2]brokers!$B$8:$M$58,12,0)</f>
        <v>0</v>
      </c>
      <c r="I56" s="15">
        <f>VLOOKUP(B56,[2]brokers!$B$8:$R$58,17,0)</f>
        <v>0</v>
      </c>
      <c r="J56" s="15">
        <v>0</v>
      </c>
      <c r="K56" s="15">
        <f>VLOOKUP(B56,[2]brokers!$B$8:$W$58,22,0)</f>
        <v>0</v>
      </c>
      <c r="L56" s="22">
        <f>VLOOKUP(B56,[2]brokers!$B$8:$Y$58,24,0)</f>
        <v>0</v>
      </c>
      <c r="M56" s="22">
        <v>36077420.219999999</v>
      </c>
      <c r="N56" s="26">
        <f>M56/$M$67</f>
        <v>3.2591532551941707E-5</v>
      </c>
      <c r="Q56" s="19"/>
    </row>
    <row r="57" spans="1:17" x14ac:dyDescent="0.25">
      <c r="A57" s="25">
        <f t="shared" si="0"/>
        <v>42</v>
      </c>
      <c r="B57" s="11" t="s">
        <v>97</v>
      </c>
      <c r="C57" s="12" t="s">
        <v>98</v>
      </c>
      <c r="D57" s="13" t="s">
        <v>14</v>
      </c>
      <c r="E57" s="14"/>
      <c r="F57" s="14"/>
      <c r="G57" s="37">
        <f>VLOOKUP(B57,[2]brokers!$B$8:$H$58,7,0)</f>
        <v>0</v>
      </c>
      <c r="H57" s="37">
        <f>VLOOKUP(B57,[2]brokers!$B$8:$M$58,12,0)</f>
        <v>0</v>
      </c>
      <c r="I57" s="15">
        <f>VLOOKUP(B57,[2]brokers!$B$8:$R$58,17,0)</f>
        <v>1208314.42</v>
      </c>
      <c r="J57" s="15">
        <v>0</v>
      </c>
      <c r="K57" s="15">
        <f>VLOOKUP(B57,[2]brokers!$B$8:$W$58,22,0)</f>
        <v>0</v>
      </c>
      <c r="L57" s="22">
        <f>VLOOKUP(B57,[2]brokers!$B$8:$Y$58,24,0)</f>
        <v>1208314.42</v>
      </c>
      <c r="M57" s="22">
        <v>31519342.25</v>
      </c>
      <c r="N57" s="26">
        <f>M57/$M$67</f>
        <v>2.8473867108357965E-5</v>
      </c>
      <c r="Q57" s="19"/>
    </row>
    <row r="58" spans="1:17" x14ac:dyDescent="0.25">
      <c r="A58" s="25">
        <f t="shared" si="0"/>
        <v>43</v>
      </c>
      <c r="B58" s="11" t="s">
        <v>68</v>
      </c>
      <c r="C58" s="12" t="s">
        <v>69</v>
      </c>
      <c r="D58" s="13" t="s">
        <v>14</v>
      </c>
      <c r="E58" s="14"/>
      <c r="F58" s="14"/>
      <c r="G58" s="37">
        <f>VLOOKUP(B58,[2]brokers!$B$8:$H$58,7,0)</f>
        <v>0</v>
      </c>
      <c r="H58" s="37">
        <f>VLOOKUP(B58,[2]brokers!$B$8:$M$58,12,0)</f>
        <v>0</v>
      </c>
      <c r="I58" s="15">
        <f>VLOOKUP(B58,[2]brokers!$B$8:$R$58,17,0)</f>
        <v>0</v>
      </c>
      <c r="J58" s="15">
        <v>0</v>
      </c>
      <c r="K58" s="15">
        <f>VLOOKUP(B58,[2]brokers!$B$8:$W$58,22,0)</f>
        <v>0</v>
      </c>
      <c r="L58" s="22">
        <f>VLOOKUP(B58,[2]brokers!$B$8:$Y$58,24,0)</f>
        <v>0</v>
      </c>
      <c r="M58" s="22">
        <v>29680634.189999998</v>
      </c>
      <c r="N58" s="26">
        <f>M58/$M$67</f>
        <v>2.6812819471759307E-5</v>
      </c>
      <c r="Q58" s="19"/>
    </row>
    <row r="59" spans="1:17" x14ac:dyDescent="0.25">
      <c r="A59" s="25">
        <v>44</v>
      </c>
      <c r="B59" s="11" t="s">
        <v>76</v>
      </c>
      <c r="C59" s="12" t="s">
        <v>77</v>
      </c>
      <c r="D59" s="13" t="s">
        <v>14</v>
      </c>
      <c r="E59" s="14"/>
      <c r="F59" s="14"/>
      <c r="G59" s="37">
        <f>VLOOKUP(B59,[2]brokers!$B$8:$H$58,7,0)</f>
        <v>0</v>
      </c>
      <c r="H59" s="37">
        <f>VLOOKUP(B59,[2]brokers!$B$8:$M$58,12,0)</f>
        <v>0</v>
      </c>
      <c r="I59" s="15">
        <f>VLOOKUP(B59,[2]brokers!$B$8:$R$58,17,0)</f>
        <v>392943</v>
      </c>
      <c r="J59" s="15">
        <v>0</v>
      </c>
      <c r="K59" s="15">
        <f>VLOOKUP(B59,[2]brokers!$B$8:$W$58,22,0)</f>
        <v>0</v>
      </c>
      <c r="L59" s="22">
        <f>VLOOKUP(B59,[2]brokers!$B$8:$Y$58,24,0)</f>
        <v>392943</v>
      </c>
      <c r="M59" s="22">
        <v>26690046.670000002</v>
      </c>
      <c r="N59" s="26">
        <f>M59/$M$67</f>
        <v>2.4111189756742214E-5</v>
      </c>
      <c r="Q59" s="19"/>
    </row>
    <row r="60" spans="1:17" x14ac:dyDescent="0.25">
      <c r="A60" s="25">
        <v>45</v>
      </c>
      <c r="B60" s="11" t="s">
        <v>108</v>
      </c>
      <c r="C60" s="12" t="s">
        <v>71</v>
      </c>
      <c r="D60" s="13" t="s">
        <v>14</v>
      </c>
      <c r="E60" s="14"/>
      <c r="F60" s="14"/>
      <c r="G60" s="37">
        <f>VLOOKUP(B60,[2]brokers!$B$8:$H$58,7,0)</f>
        <v>0</v>
      </c>
      <c r="H60" s="37">
        <f>VLOOKUP(B60,[2]brokers!$B$8:$M$58,12,0)</f>
        <v>0</v>
      </c>
      <c r="I60" s="15">
        <f>VLOOKUP(B60,[2]brokers!$B$8:$R$58,17,0)</f>
        <v>0</v>
      </c>
      <c r="J60" s="15"/>
      <c r="K60" s="15">
        <f>VLOOKUP(B60,[2]brokers!$B$8:$W$58,22,0)</f>
        <v>0</v>
      </c>
      <c r="L60" s="22">
        <f>VLOOKUP(B60,[2]brokers!$B$8:$Y$58,24,0)</f>
        <v>0</v>
      </c>
      <c r="M60" s="22">
        <v>155800</v>
      </c>
      <c r="N60" s="26">
        <f>M60/$M$67</f>
        <v>1.4074622688175453E-7</v>
      </c>
      <c r="Q60" s="19"/>
    </row>
    <row r="61" spans="1:17" x14ac:dyDescent="0.25">
      <c r="A61" s="25">
        <v>46</v>
      </c>
      <c r="B61" s="11" t="s">
        <v>92</v>
      </c>
      <c r="C61" s="12" t="s">
        <v>91</v>
      </c>
      <c r="D61" s="13" t="s">
        <v>14</v>
      </c>
      <c r="E61" s="14"/>
      <c r="F61" s="14"/>
      <c r="G61" s="37">
        <f>VLOOKUP(B61,[2]brokers!$B$8:$H$58,7,0)</f>
        <v>0</v>
      </c>
      <c r="H61" s="37">
        <f>VLOOKUP(B61,[2]brokers!$B$8:$M$58,12,0)</f>
        <v>0</v>
      </c>
      <c r="I61" s="15">
        <f>VLOOKUP(B61,[2]brokers!$B$8:$R$58,17,0)</f>
        <v>0</v>
      </c>
      <c r="J61" s="15">
        <v>0</v>
      </c>
      <c r="K61" s="15">
        <f>VLOOKUP(B61,[2]brokers!$B$8:$W$58,22,0)</f>
        <v>0</v>
      </c>
      <c r="L61" s="22">
        <f>VLOOKUP(B61,[2]brokers!$B$8:$Y$58,24,0)</f>
        <v>0</v>
      </c>
      <c r="M61" s="22">
        <v>0</v>
      </c>
      <c r="N61" s="26">
        <f>M61/$M$67</f>
        <v>0</v>
      </c>
      <c r="Q61" s="19"/>
    </row>
    <row r="62" spans="1:17" x14ac:dyDescent="0.25">
      <c r="A62" s="25">
        <v>47</v>
      </c>
      <c r="B62" s="11" t="s">
        <v>55</v>
      </c>
      <c r="C62" s="12" t="s">
        <v>56</v>
      </c>
      <c r="D62" s="13" t="s">
        <v>14</v>
      </c>
      <c r="E62" s="13" t="s">
        <v>14</v>
      </c>
      <c r="F62" s="13" t="s">
        <v>14</v>
      </c>
      <c r="G62" s="37">
        <f>VLOOKUP(B62,[2]brokers!$B$8:$H$58,7,0)</f>
        <v>0</v>
      </c>
      <c r="H62" s="37">
        <f>VLOOKUP(B62,[2]brokers!$B$8:$M$58,12,0)</f>
        <v>0</v>
      </c>
      <c r="I62" s="15">
        <f>VLOOKUP(B62,[2]brokers!$B$8:$R$58,17,0)</f>
        <v>0</v>
      </c>
      <c r="J62" s="15">
        <v>0</v>
      </c>
      <c r="K62" s="15">
        <f>VLOOKUP(B62,[2]brokers!$B$8:$W$58,22,0)</f>
        <v>0</v>
      </c>
      <c r="L62" s="22">
        <f>VLOOKUP(B62,[2]brokers!$B$8:$Y$58,24,0)</f>
        <v>0</v>
      </c>
      <c r="M62" s="22">
        <v>0</v>
      </c>
      <c r="N62" s="26">
        <f>M62/$M$67</f>
        <v>0</v>
      </c>
      <c r="Q62" s="19"/>
    </row>
    <row r="63" spans="1:17" x14ac:dyDescent="0.25">
      <c r="A63" s="25">
        <v>48</v>
      </c>
      <c r="B63" s="11" t="s">
        <v>57</v>
      </c>
      <c r="C63" s="12" t="s">
        <v>124</v>
      </c>
      <c r="D63" s="13" t="s">
        <v>14</v>
      </c>
      <c r="E63" s="14"/>
      <c r="F63" s="14"/>
      <c r="G63" s="37">
        <f>VLOOKUP(B63,[2]brokers!$B$8:$H$58,7,0)</f>
        <v>0</v>
      </c>
      <c r="H63" s="37">
        <f>VLOOKUP(B63,[2]brokers!$B$8:$M$58,12,0)</f>
        <v>0</v>
      </c>
      <c r="I63" s="15">
        <f>VLOOKUP(B63,[2]brokers!$B$8:$R$58,17,0)</f>
        <v>0</v>
      </c>
      <c r="J63" s="15">
        <v>0</v>
      </c>
      <c r="K63" s="15">
        <f>VLOOKUP(B63,[2]brokers!$B$8:$W$58,22,0)</f>
        <v>0</v>
      </c>
      <c r="L63" s="22">
        <f>VLOOKUP(B63,[2]brokers!$B$8:$Y$58,24,0)</f>
        <v>0</v>
      </c>
      <c r="M63" s="22">
        <v>0</v>
      </c>
      <c r="N63" s="26">
        <f>M63/$M$67</f>
        <v>0</v>
      </c>
      <c r="Q63" s="19"/>
    </row>
    <row r="64" spans="1:17" x14ac:dyDescent="0.25">
      <c r="A64" s="25">
        <v>49</v>
      </c>
      <c r="B64" s="11" t="s">
        <v>94</v>
      </c>
      <c r="C64" s="12" t="s">
        <v>101</v>
      </c>
      <c r="D64" s="13" t="s">
        <v>14</v>
      </c>
      <c r="E64" s="14"/>
      <c r="F64" s="14"/>
      <c r="G64" s="37">
        <f>VLOOKUP(B64,[2]brokers!$B$8:$H$58,7,0)</f>
        <v>0</v>
      </c>
      <c r="H64" s="37">
        <f>VLOOKUP(B64,[2]brokers!$B$8:$M$58,12,0)</f>
        <v>0</v>
      </c>
      <c r="I64" s="15">
        <f>VLOOKUP(B64,[2]brokers!$B$8:$R$58,17,0)</f>
        <v>0</v>
      </c>
      <c r="J64" s="15">
        <v>0</v>
      </c>
      <c r="K64" s="15">
        <f>VLOOKUP(B64,[2]brokers!$B$8:$W$58,22,0)</f>
        <v>0</v>
      </c>
      <c r="L64" s="22">
        <f>VLOOKUP(B64,[2]brokers!$B$8:$Y$58,24,0)</f>
        <v>0</v>
      </c>
      <c r="M64" s="22">
        <v>0</v>
      </c>
      <c r="N64" s="26">
        <f>M64/$M$67</f>
        <v>0</v>
      </c>
      <c r="Q64" s="19"/>
    </row>
    <row r="65" spans="1:17" x14ac:dyDescent="0.25">
      <c r="A65" s="25">
        <v>50</v>
      </c>
      <c r="B65" s="11" t="s">
        <v>119</v>
      </c>
      <c r="C65" s="12" t="s">
        <v>118</v>
      </c>
      <c r="D65" s="13" t="s">
        <v>14</v>
      </c>
      <c r="E65" s="13"/>
      <c r="F65" s="14"/>
      <c r="G65" s="37">
        <f>VLOOKUP(B65,[2]brokers!$B$8:$H$58,7,0)</f>
        <v>0</v>
      </c>
      <c r="H65" s="37">
        <f>VLOOKUP(B65,[2]brokers!$B$8:$M$58,12,0)</f>
        <v>0</v>
      </c>
      <c r="I65" s="15">
        <f>VLOOKUP(B65,[2]brokers!$B$8:$R$58,17,0)</f>
        <v>0</v>
      </c>
      <c r="J65" s="15">
        <v>0</v>
      </c>
      <c r="K65" s="15">
        <f>VLOOKUP(B65,[2]brokers!$B$8:$W$58,22,0)</f>
        <v>0</v>
      </c>
      <c r="L65" s="22">
        <f>VLOOKUP(B65,[2]brokers!$B$8:$Y$58,24,0)</f>
        <v>0</v>
      </c>
      <c r="M65" s="22">
        <v>0</v>
      </c>
      <c r="N65" s="26">
        <f>M65/$M$67</f>
        <v>0</v>
      </c>
      <c r="Q65" s="19"/>
    </row>
    <row r="66" spans="1:17" ht="13.5" customHeight="1" x14ac:dyDescent="0.25">
      <c r="A66" s="25">
        <v>51</v>
      </c>
      <c r="B66" s="11" t="s">
        <v>115</v>
      </c>
      <c r="C66" s="12" t="s">
        <v>116</v>
      </c>
      <c r="D66" s="13" t="s">
        <v>14</v>
      </c>
      <c r="E66" s="14"/>
      <c r="F66" s="14"/>
      <c r="G66" s="37">
        <f>VLOOKUP(B66,[2]brokers!$B$8:$H$58,7,0)</f>
        <v>0</v>
      </c>
      <c r="H66" s="37">
        <f>VLOOKUP(B66,[2]brokers!$B$8:$M$58,12,0)</f>
        <v>0</v>
      </c>
      <c r="I66" s="15">
        <f>VLOOKUP(B66,[2]brokers!$B$8:$R$58,17,0)</f>
        <v>0</v>
      </c>
      <c r="J66" s="15"/>
      <c r="K66" s="15">
        <f>VLOOKUP(B66,[2]brokers!$B$8:$W$58,22,0)</f>
        <v>0</v>
      </c>
      <c r="L66" s="22">
        <f>VLOOKUP(B66,[2]brokers!$B$8:$Y$58,24,0)</f>
        <v>0</v>
      </c>
      <c r="M66" s="22">
        <v>0</v>
      </c>
      <c r="N66" s="26">
        <f>M66/$M$67</f>
        <v>0</v>
      </c>
      <c r="Q66" s="19"/>
    </row>
    <row r="67" spans="1:17" ht="16.5" customHeight="1" thickBot="1" x14ac:dyDescent="0.3">
      <c r="A67" s="63" t="s">
        <v>6</v>
      </c>
      <c r="B67" s="64"/>
      <c r="C67" s="65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8">
        <v>20000000000</v>
      </c>
      <c r="H67" s="38">
        <v>40000000000</v>
      </c>
      <c r="I67" s="31">
        <v>12516588636.48</v>
      </c>
      <c r="J67" s="28">
        <f>SUM(J16:J66)</f>
        <v>0</v>
      </c>
      <c r="K67" s="31">
        <v>8723162400</v>
      </c>
      <c r="L67" s="34">
        <v>81239751036.479996</v>
      </c>
      <c r="M67" s="28">
        <v>1106956850295.48</v>
      </c>
      <c r="N67" s="29">
        <f>SUM(N16:N66)</f>
        <v>1</v>
      </c>
      <c r="O67" s="18"/>
    </row>
    <row r="68" spans="1:17" x14ac:dyDescent="0.25">
      <c r="I68" s="2" t="s">
        <v>113</v>
      </c>
      <c r="L68" s="20"/>
      <c r="N68" s="19"/>
      <c r="O68" s="18"/>
    </row>
    <row r="69" spans="1:17" ht="27.6" customHeight="1" x14ac:dyDescent="0.25">
      <c r="B69" s="57" t="s">
        <v>89</v>
      </c>
      <c r="C69" s="57"/>
      <c r="D69" s="57"/>
      <c r="E69" s="57"/>
      <c r="F69" s="57"/>
      <c r="G69" s="39" t="s">
        <v>113</v>
      </c>
      <c r="H69" s="6"/>
      <c r="J69" s="21"/>
      <c r="K69" s="21"/>
      <c r="L69" s="19"/>
      <c r="O69" s="18"/>
    </row>
    <row r="70" spans="1:17" ht="27.6" customHeight="1" x14ac:dyDescent="0.25">
      <c r="C70" s="58"/>
      <c r="D70" s="58"/>
      <c r="E70" s="58"/>
      <c r="F70" s="58"/>
      <c r="G70" s="36"/>
      <c r="H70" s="36"/>
      <c r="L70" s="19"/>
      <c r="M70" s="19"/>
      <c r="O70" s="18"/>
    </row>
    <row r="71" spans="1:17" x14ac:dyDescent="0.25">
      <c r="I71" s="30"/>
      <c r="K71" s="1"/>
      <c r="L71" s="4"/>
      <c r="N71" s="18"/>
      <c r="O71" s="1"/>
    </row>
    <row r="72" spans="1:17" x14ac:dyDescent="0.25">
      <c r="M72" s="4"/>
      <c r="O72" s="18"/>
    </row>
    <row r="74" spans="1:17" x14ac:dyDescent="0.25">
      <c r="M74" s="32"/>
    </row>
    <row r="75" spans="1:17" x14ac:dyDescent="0.25">
      <c r="M75" s="32"/>
    </row>
    <row r="76" spans="1:17" x14ac:dyDescent="0.25">
      <c r="M76" s="32">
        <f>VLOOKUP(B16,[1]Brokers!$B$7:$H$61,7,0)</f>
        <v>1024725262.35</v>
      </c>
    </row>
    <row r="77" spans="1:17" x14ac:dyDescent="0.25">
      <c r="M77" s="33"/>
    </row>
    <row r="125" spans="12:12" x14ac:dyDescent="0.25">
      <c r="L125" s="19"/>
    </row>
  </sheetData>
  <autoFilter ref="A15:O67" xr:uid="{00000000-0009-0000-0000-000000000000}"/>
  <sortState xmlns:xlrd2="http://schemas.microsoft.com/office/spreadsheetml/2017/richdata2" ref="B16:N66">
    <sortCondition descending="1" ref="N16:N66"/>
  </sortState>
  <mergeCells count="16">
    <mergeCell ref="B69:F69"/>
    <mergeCell ref="C70:F70"/>
    <mergeCell ref="L14:L15"/>
    <mergeCell ref="I14:K14"/>
    <mergeCell ref="A67:C67"/>
    <mergeCell ref="G14:H14"/>
    <mergeCell ref="M14:M15"/>
    <mergeCell ref="N14:N15"/>
    <mergeCell ref="D9:K9"/>
    <mergeCell ref="L11:N11"/>
    <mergeCell ref="A12:A15"/>
    <mergeCell ref="B12:B15"/>
    <mergeCell ref="C12:C15"/>
    <mergeCell ref="D12:F14"/>
    <mergeCell ref="M12:N13"/>
    <mergeCell ref="G12:L13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</cp:lastModifiedBy>
  <cp:lastPrinted>2023-08-10T06:31:43Z</cp:lastPrinted>
  <dcterms:created xsi:type="dcterms:W3CDTF">2017-06-09T07:51:20Z</dcterms:created>
  <dcterms:modified xsi:type="dcterms:W3CDTF">2023-08-10T06:32:09Z</dcterms:modified>
</cp:coreProperties>
</file>