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7.27\Members\Арилжааны тайлан\2021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K66" i="1"/>
  <c r="G67" i="1"/>
  <c r="G68" i="1"/>
  <c r="L19" i="1"/>
  <c r="L20" i="1"/>
  <c r="L17" i="1"/>
  <c r="L18" i="1"/>
  <c r="L21" i="1"/>
  <c r="L22" i="1"/>
  <c r="L25" i="1"/>
  <c r="L27" i="1"/>
  <c r="L24" i="1"/>
  <c r="L23" i="1"/>
  <c r="L26" i="1"/>
  <c r="L28" i="1"/>
  <c r="L29" i="1"/>
  <c r="L30" i="1"/>
  <c r="L31" i="1"/>
  <c r="L32" i="1"/>
  <c r="L34" i="1"/>
  <c r="L33" i="1"/>
  <c r="L35" i="1"/>
  <c r="L37" i="1"/>
  <c r="L38" i="1"/>
  <c r="L40" i="1"/>
  <c r="L41" i="1"/>
  <c r="L39" i="1"/>
  <c r="L43" i="1"/>
  <c r="L46" i="1"/>
  <c r="L45" i="1"/>
  <c r="L48" i="1"/>
  <c r="L47" i="1"/>
  <c r="L36" i="1"/>
  <c r="L50" i="1"/>
  <c r="L52" i="1"/>
  <c r="L49" i="1"/>
  <c r="L42" i="1"/>
  <c r="L51" i="1"/>
  <c r="L57" i="1"/>
  <c r="L55" i="1"/>
  <c r="L53" i="1"/>
  <c r="L56" i="1"/>
  <c r="L59" i="1"/>
  <c r="L60" i="1"/>
  <c r="L54" i="1"/>
  <c r="L58" i="1"/>
  <c r="L61" i="1"/>
  <c r="L62" i="1"/>
  <c r="L44" i="1"/>
  <c r="L65" i="1"/>
  <c r="L64" i="1"/>
  <c r="L63" i="1"/>
  <c r="L67" i="1"/>
  <c r="L68" i="1"/>
  <c r="L16" i="1"/>
  <c r="K19" i="1"/>
  <c r="K20" i="1"/>
  <c r="K17" i="1"/>
  <c r="K18" i="1"/>
  <c r="K21" i="1"/>
  <c r="K22" i="1"/>
  <c r="K25" i="1"/>
  <c r="K27" i="1"/>
  <c r="K24" i="1"/>
  <c r="K23" i="1"/>
  <c r="K26" i="1"/>
  <c r="K28" i="1"/>
  <c r="K29" i="1"/>
  <c r="K30" i="1"/>
  <c r="K31" i="1"/>
  <c r="K32" i="1"/>
  <c r="K34" i="1"/>
  <c r="K33" i="1"/>
  <c r="K35" i="1"/>
  <c r="K37" i="1"/>
  <c r="K38" i="1"/>
  <c r="K40" i="1"/>
  <c r="K41" i="1"/>
  <c r="K39" i="1"/>
  <c r="K43" i="1"/>
  <c r="K46" i="1"/>
  <c r="K45" i="1"/>
  <c r="K48" i="1"/>
  <c r="K47" i="1"/>
  <c r="K36" i="1"/>
  <c r="K50" i="1"/>
  <c r="K52" i="1"/>
  <c r="K49" i="1"/>
  <c r="K42" i="1"/>
  <c r="K51" i="1"/>
  <c r="K57" i="1"/>
  <c r="K55" i="1"/>
  <c r="K53" i="1"/>
  <c r="K56" i="1"/>
  <c r="K59" i="1"/>
  <c r="K60" i="1"/>
  <c r="K54" i="1"/>
  <c r="K58" i="1"/>
  <c r="K61" i="1"/>
  <c r="K62" i="1"/>
  <c r="K44" i="1"/>
  <c r="K65" i="1"/>
  <c r="K64" i="1"/>
  <c r="K63" i="1"/>
  <c r="K67" i="1"/>
  <c r="K68" i="1"/>
  <c r="K16" i="1"/>
  <c r="I19" i="1"/>
  <c r="I20" i="1"/>
  <c r="I17" i="1"/>
  <c r="I18" i="1"/>
  <c r="I21" i="1"/>
  <c r="I22" i="1"/>
  <c r="I25" i="1"/>
  <c r="I27" i="1"/>
  <c r="I24" i="1"/>
  <c r="I23" i="1"/>
  <c r="I26" i="1"/>
  <c r="I28" i="1"/>
  <c r="I29" i="1"/>
  <c r="I30" i="1"/>
  <c r="I31" i="1"/>
  <c r="I32" i="1"/>
  <c r="I34" i="1"/>
  <c r="I33" i="1"/>
  <c r="I35" i="1"/>
  <c r="I37" i="1"/>
  <c r="I38" i="1"/>
  <c r="I40" i="1"/>
  <c r="I41" i="1"/>
  <c r="I39" i="1"/>
  <c r="I43" i="1"/>
  <c r="I46" i="1"/>
  <c r="I45" i="1"/>
  <c r="I48" i="1"/>
  <c r="I47" i="1"/>
  <c r="I36" i="1"/>
  <c r="I50" i="1"/>
  <c r="I52" i="1"/>
  <c r="I49" i="1"/>
  <c r="I42" i="1"/>
  <c r="I51" i="1"/>
  <c r="I57" i="1"/>
  <c r="I55" i="1"/>
  <c r="I53" i="1"/>
  <c r="I56" i="1"/>
  <c r="I59" i="1"/>
  <c r="I60" i="1"/>
  <c r="I54" i="1"/>
  <c r="I58" i="1"/>
  <c r="I61" i="1"/>
  <c r="I62" i="1"/>
  <c r="I44" i="1"/>
  <c r="I65" i="1"/>
  <c r="I64" i="1"/>
  <c r="I63" i="1"/>
  <c r="I67" i="1"/>
  <c r="I68" i="1"/>
  <c r="I16" i="1"/>
  <c r="G19" i="1"/>
  <c r="G20" i="1"/>
  <c r="G17" i="1"/>
  <c r="G18" i="1"/>
  <c r="G21" i="1"/>
  <c r="G22" i="1"/>
  <c r="G25" i="1"/>
  <c r="G27" i="1"/>
  <c r="G24" i="1"/>
  <c r="G23" i="1"/>
  <c r="G26" i="1"/>
  <c r="G28" i="1"/>
  <c r="G29" i="1"/>
  <c r="G30" i="1"/>
  <c r="G31" i="1"/>
  <c r="G32" i="1"/>
  <c r="G34" i="1"/>
  <c r="G33" i="1"/>
  <c r="G35" i="1"/>
  <c r="G37" i="1"/>
  <c r="G38" i="1"/>
  <c r="G40" i="1"/>
  <c r="G41" i="1"/>
  <c r="G39" i="1"/>
  <c r="G43" i="1"/>
  <c r="G46" i="1"/>
  <c r="G45" i="1"/>
  <c r="G48" i="1"/>
  <c r="G47" i="1"/>
  <c r="G36" i="1"/>
  <c r="G50" i="1"/>
  <c r="G52" i="1"/>
  <c r="G49" i="1"/>
  <c r="G42" i="1"/>
  <c r="G51" i="1"/>
  <c r="G57" i="1"/>
  <c r="G55" i="1"/>
  <c r="G53" i="1"/>
  <c r="G56" i="1"/>
  <c r="G59" i="1"/>
  <c r="G60" i="1"/>
  <c r="G54" i="1"/>
  <c r="G58" i="1"/>
  <c r="G61" i="1"/>
  <c r="G62" i="1"/>
  <c r="G44" i="1"/>
  <c r="G65" i="1"/>
  <c r="G64" i="1"/>
  <c r="G63" i="1"/>
  <c r="G16" i="1"/>
  <c r="M66" i="1" l="1"/>
  <c r="L69" i="1"/>
  <c r="J69" i="1"/>
  <c r="K69" i="1" l="1"/>
  <c r="G69" i="1" l="1"/>
  <c r="F69" i="1" l="1"/>
  <c r="E69" i="1"/>
  <c r="H68" i="1"/>
  <c r="H64" i="1"/>
  <c r="H67" i="1"/>
  <c r="H63" i="1"/>
  <c r="H65" i="1"/>
  <c r="H42" i="1"/>
  <c r="H54" i="1"/>
  <c r="H53" i="1"/>
  <c r="H44" i="1"/>
  <c r="H62" i="1"/>
  <c r="H61" i="1"/>
  <c r="H58" i="1"/>
  <c r="H55" i="1"/>
  <c r="H50" i="1"/>
  <c r="H51" i="1"/>
  <c r="H49" i="1"/>
  <c r="H60" i="1"/>
  <c r="H59" i="1"/>
  <c r="H56" i="1"/>
  <c r="H52" i="1"/>
  <c r="H57" i="1"/>
  <c r="H45" i="1"/>
  <c r="H48" i="1"/>
  <c r="H36" i="1"/>
  <c r="H47" i="1"/>
  <c r="H46" i="1"/>
  <c r="H39" i="1"/>
  <c r="H43" i="1"/>
  <c r="H41" i="1"/>
  <c r="H40" i="1"/>
  <c r="H38" i="1"/>
  <c r="H37" i="1"/>
  <c r="H35" i="1"/>
  <c r="H21" i="1"/>
  <c r="H33" i="1"/>
  <c r="H34" i="1"/>
  <c r="H30" i="1"/>
  <c r="H32" i="1"/>
  <c r="H31" i="1"/>
  <c r="H23" i="1"/>
  <c r="H29" i="1"/>
  <c r="H28" i="1"/>
  <c r="H26" i="1"/>
  <c r="H24" i="1"/>
  <c r="H27" i="1"/>
  <c r="H25" i="1"/>
  <c r="H22" i="1"/>
  <c r="H18" i="1"/>
  <c r="H20" i="1"/>
  <c r="H17" i="1"/>
  <c r="H19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H16" i="1"/>
  <c r="M18" i="1" l="1"/>
  <c r="N18" i="1" s="1"/>
  <c r="M24" i="1"/>
  <c r="N24" i="1" s="1"/>
  <c r="M23" i="1"/>
  <c r="N23" i="1" s="1"/>
  <c r="M34" i="1"/>
  <c r="N34" i="1" s="1"/>
  <c r="M37" i="1"/>
  <c r="N37" i="1" s="1"/>
  <c r="M43" i="1"/>
  <c r="N43" i="1" s="1"/>
  <c r="M36" i="1"/>
  <c r="N36" i="1" s="1"/>
  <c r="M52" i="1"/>
  <c r="N52" i="1" s="1"/>
  <c r="M49" i="1"/>
  <c r="N49" i="1" s="1"/>
  <c r="M58" i="1"/>
  <c r="N58" i="1" s="1"/>
  <c r="M53" i="1"/>
  <c r="N53" i="1" s="1"/>
  <c r="M63" i="1"/>
  <c r="N63" i="1" s="1"/>
  <c r="M19" i="1"/>
  <c r="N19" i="1" s="1"/>
  <c r="M22" i="1"/>
  <c r="N22" i="1" s="1"/>
  <c r="M26" i="1"/>
  <c r="N26" i="1" s="1"/>
  <c r="M31" i="1"/>
  <c r="N31" i="1" s="1"/>
  <c r="M33" i="1"/>
  <c r="N33" i="1" s="1"/>
  <c r="M38" i="1"/>
  <c r="N38" i="1" s="1"/>
  <c r="M39" i="1"/>
  <c r="N39" i="1" s="1"/>
  <c r="M48" i="1"/>
  <c r="N48" i="1" s="1"/>
  <c r="M56" i="1"/>
  <c r="N56" i="1" s="1"/>
  <c r="M51" i="1"/>
  <c r="N51" i="1" s="1"/>
  <c r="M61" i="1"/>
  <c r="N61" i="1" s="1"/>
  <c r="M54" i="1"/>
  <c r="N54" i="1" s="1"/>
  <c r="M67" i="1"/>
  <c r="N67" i="1" s="1"/>
  <c r="M17" i="1"/>
  <c r="N17" i="1" s="1"/>
  <c r="M25" i="1"/>
  <c r="N25" i="1" s="1"/>
  <c r="M28" i="1"/>
  <c r="N28" i="1" s="1"/>
  <c r="M32" i="1"/>
  <c r="N32" i="1" s="1"/>
  <c r="M21" i="1"/>
  <c r="N21" i="1" s="1"/>
  <c r="M40" i="1"/>
  <c r="N40" i="1" s="1"/>
  <c r="M46" i="1"/>
  <c r="N46" i="1" s="1"/>
  <c r="M45" i="1"/>
  <c r="N45" i="1" s="1"/>
  <c r="M59" i="1"/>
  <c r="N59" i="1" s="1"/>
  <c r="M50" i="1"/>
  <c r="N50" i="1" s="1"/>
  <c r="M62" i="1"/>
  <c r="N62" i="1" s="1"/>
  <c r="M42" i="1"/>
  <c r="N42" i="1" s="1"/>
  <c r="M64" i="1"/>
  <c r="N64" i="1" s="1"/>
  <c r="M16" i="1"/>
  <c r="N16" i="1" s="1"/>
  <c r="M20" i="1"/>
  <c r="N20" i="1" s="1"/>
  <c r="M27" i="1"/>
  <c r="N27" i="1" s="1"/>
  <c r="M29" i="1"/>
  <c r="N29" i="1" s="1"/>
  <c r="M30" i="1"/>
  <c r="N30" i="1" s="1"/>
  <c r="M35" i="1"/>
  <c r="N35" i="1" s="1"/>
  <c r="M41" i="1"/>
  <c r="N41" i="1" s="1"/>
  <c r="M47" i="1"/>
  <c r="N47" i="1" s="1"/>
  <c r="M57" i="1"/>
  <c r="N57" i="1" s="1"/>
  <c r="M60" i="1"/>
  <c r="N60" i="1" s="1"/>
  <c r="M55" i="1"/>
  <c r="N55" i="1" s="1"/>
  <c r="M44" i="1"/>
  <c r="N44" i="1" s="1"/>
  <c r="M65" i="1"/>
  <c r="N65" i="1" s="1"/>
  <c r="M68" i="1"/>
  <c r="N68" i="1" s="1"/>
  <c r="I69" i="1"/>
  <c r="H69" i="1"/>
  <c r="M69" i="1" l="1"/>
  <c r="N69" i="1" l="1"/>
  <c r="O16" i="1" l="1"/>
  <c r="O68" i="1"/>
  <c r="O67" i="1"/>
  <c r="O18" i="1"/>
  <c r="O42" i="1"/>
  <c r="O17" i="1"/>
  <c r="O55" i="1"/>
  <c r="O59" i="1"/>
  <c r="O54" i="1"/>
  <c r="O41" i="1"/>
  <c r="O45" i="1"/>
  <c r="O39" i="1"/>
  <c r="O44" i="1"/>
  <c r="O64" i="1"/>
  <c r="O40" i="1"/>
  <c r="O31" i="1"/>
  <c r="O60" i="1"/>
  <c r="O49" i="1"/>
  <c r="O36" i="1"/>
  <c r="O56" i="1"/>
  <c r="O26" i="1"/>
  <c r="O27" i="1"/>
  <c r="O63" i="1"/>
  <c r="O37" i="1"/>
  <c r="O50" i="1"/>
  <c r="O32" i="1"/>
  <c r="O48" i="1"/>
  <c r="O34" i="1"/>
  <c r="O23" i="1"/>
  <c r="O53" i="1"/>
  <c r="O65" i="1"/>
  <c r="O21" i="1"/>
  <c r="O61" i="1"/>
  <c r="O33" i="1"/>
  <c r="O24" i="1"/>
  <c r="O20" i="1"/>
  <c r="O52" i="1"/>
  <c r="O47" i="1"/>
  <c r="O29" i="1"/>
  <c r="O28" i="1"/>
  <c r="O66" i="1"/>
  <c r="O62" i="1"/>
  <c r="O46" i="1"/>
  <c r="O25" i="1"/>
  <c r="O51" i="1"/>
  <c r="O38" i="1"/>
  <c r="O22" i="1"/>
  <c r="O57" i="1"/>
  <c r="O19" i="1"/>
  <c r="O30" i="1"/>
  <c r="O58" i="1"/>
  <c r="O43" i="1"/>
  <c r="O35" i="1"/>
  <c r="O69" i="1" l="1"/>
</calcChain>
</file>

<file path=xl/sharedStrings.xml><?xml version="1.0" encoding="utf-8"?>
<sst xmlns="http://schemas.openxmlformats.org/spreadsheetml/2006/main" count="213" uniqueCount="129">
  <si>
    <t>№</t>
  </si>
  <si>
    <t>Үсгэн код</t>
  </si>
  <si>
    <t>Компанийн нэр</t>
  </si>
  <si>
    <t>Үйл ажиллагааны чиглэл</t>
  </si>
  <si>
    <t>2021 оны арилжааны нийт дүн</t>
  </si>
  <si>
    <t>Үнэт цаасны хоёрдогч зах зээлийн арилжаа</t>
  </si>
  <si>
    <t>Үнэт цаасны анхдагч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</si>
  <si>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</si>
  <si>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</si>
  <si>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</si>
  <si>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</si>
  <si>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</si>
  <si>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</si>
  <si>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ХУВЬЦАА /ХОС/</t>
  </si>
  <si>
    <t>ЗГҮЦ</t>
  </si>
  <si>
    <t>КОМПАНИЙН БОНД, ХБҮЦ</t>
  </si>
  <si>
    <t>BDSC</t>
  </si>
  <si>
    <t>"БИ ДИ СЕК ҮЦК" ХК</t>
  </si>
  <si>
    <t>●</t>
  </si>
  <si>
    <t>TDB</t>
  </si>
  <si>
    <t>"ТИ ДИ БИ КАПИТАЛ ҮЦК" ХХК</t>
  </si>
  <si>
    <t>GLMT</t>
  </si>
  <si>
    <t>"ГОЛОМТ КАПИТАЛ ҮЦК" ХХК</t>
  </si>
  <si>
    <t>MNET</t>
  </si>
  <si>
    <t>"АРД СЕКЬЮРИТИЗ ҮЦК" ХХК</t>
  </si>
  <si>
    <t>BULG</t>
  </si>
  <si>
    <t>"БУЛГАН БРОКЕР ҮЦК" ХХК</t>
  </si>
  <si>
    <t>INVC</t>
  </si>
  <si>
    <t>"ИНВЕСКОР КАПИТАЛ ҮЦК" ХХК</t>
  </si>
  <si>
    <t>LFTI</t>
  </si>
  <si>
    <t>"ЛАЙФТАЙМ ИНВЕСТМЕНТ ҮЦК" ХХК</t>
  </si>
  <si>
    <t>TNGR</t>
  </si>
  <si>
    <t>"ТЭНГЭР КАПИТАЛ  ҮЦК" ХХК</t>
  </si>
  <si>
    <t>STIN</t>
  </si>
  <si>
    <t>"СТАНДАРТ ИНВЕСТМЕНТ ҮЦК" ХХК</t>
  </si>
  <si>
    <t>ARD</t>
  </si>
  <si>
    <t>"ӨЛЗИЙ ЭНД КО КАПИТАЛ ҮЦК" ХХК</t>
  </si>
  <si>
    <t>BUMB</t>
  </si>
  <si>
    <t>"БУМБАТ-АЛТАЙ ҮЦК" ХХК</t>
  </si>
  <si>
    <t>NOVL</t>
  </si>
  <si>
    <t>"НОВЕЛ ИНВЕСТМЕНТ ҮЦК" ХХК</t>
  </si>
  <si>
    <t>TTOL</t>
  </si>
  <si>
    <t>"АПЕКС КАПИТАЛ ҮЦК" ХХК</t>
  </si>
  <si>
    <t>BZIN</t>
  </si>
  <si>
    <t>"МИРЭ ЭССЭТ СЕКЬЮРИТИС МОНГОЛ ҮЦК" ХХК</t>
  </si>
  <si>
    <t>RISM</t>
  </si>
  <si>
    <t>"РАЙНОС ИНВЕСТМЕНТ ҮЦК" ХХК</t>
  </si>
  <si>
    <t>ZGB</t>
  </si>
  <si>
    <t>"ЗЭТ ЖИ БИ ҮЦК" ХХК</t>
  </si>
  <si>
    <t>GAUL</t>
  </si>
  <si>
    <t>"ГАҮЛИ ҮЦК" ХХК</t>
  </si>
  <si>
    <t>GDSC</t>
  </si>
  <si>
    <t>"ГҮҮДСЕК ҮЦК" ХХК</t>
  </si>
  <si>
    <t>MIBG</t>
  </si>
  <si>
    <t>"ЭМ АЙ БИ ЖИ ХХК ҮЦК"</t>
  </si>
  <si>
    <t>NSEC</t>
  </si>
  <si>
    <t>"НЭЙШНЛ СЕКЮРИТИС ҮЦК" ХХК</t>
  </si>
  <si>
    <t>ZRGD</t>
  </si>
  <si>
    <t>"ЗЭРГЭД ҮЦК" ХХК</t>
  </si>
  <si>
    <t>MSEC</t>
  </si>
  <si>
    <t>"МОНСЕК ҮЦК" ХХК</t>
  </si>
  <si>
    <t>TCHB</t>
  </si>
  <si>
    <t>"ТУЛГАТ ЧАНДМАНЬ БАЯН  ҮЦК" ХХК</t>
  </si>
  <si>
    <t>MICC</t>
  </si>
  <si>
    <t>"ЭМ АЙ СИ СИ  ҮЦК" ХХК</t>
  </si>
  <si>
    <t>DRBR</t>
  </si>
  <si>
    <t>"ДАРХАН БРОКЕР ҮЦК" ХХК</t>
  </si>
  <si>
    <t>ARGB</t>
  </si>
  <si>
    <t>"АРГАЙ БЭСТ ҮЦК" ХХК</t>
  </si>
  <si>
    <t>MSDQ</t>
  </si>
  <si>
    <t>"МАСДАК ҮНЭТ ЦААСНЫ КОМПАНИ" ХХК</t>
  </si>
  <si>
    <t>ALTN</t>
  </si>
  <si>
    <t>"АЛТАН ХОРОМСОГ ҮЦК" ХХК</t>
  </si>
  <si>
    <t>BLMB</t>
  </si>
  <si>
    <t xml:space="preserve">"БЛҮМСБЮРИ СЕКЮРИТИЕС ҮЦК" ХХК </t>
  </si>
  <si>
    <t>GDEV</t>
  </si>
  <si>
    <t>"ГРАНДДЕВЕЛОПМЕНТ ҮЦК" ХХК</t>
  </si>
  <si>
    <t>BATS</t>
  </si>
  <si>
    <t>"БАТС ҮЦК" ХХК</t>
  </si>
  <si>
    <t>CTRL</t>
  </si>
  <si>
    <t>"ЦЕНТРАЛ СЕКЬЮРИТИЙЗ ҮЦК" ХХК</t>
  </si>
  <si>
    <t>DELG</t>
  </si>
  <si>
    <t>"ДЭЛГЭРХАНГАЙ СЕКЮРИТИЗ ҮЦК" ХХК</t>
  </si>
  <si>
    <t>HUN</t>
  </si>
  <si>
    <t>"ХҮННҮ ЭМПАЙР ҮЦК" ХХК</t>
  </si>
  <si>
    <t>UNDR</t>
  </si>
  <si>
    <t>"ӨНДӨРХААН ИНВЕСТ ҮЦК" ХХК</t>
  </si>
  <si>
    <t>SANR</t>
  </si>
  <si>
    <t>"САНАР ҮЦК" ХХК</t>
  </si>
  <si>
    <t>TABO</t>
  </si>
  <si>
    <t>"ТАВАН БОГД ҮЦК" ХХК</t>
  </si>
  <si>
    <t>GATR</t>
  </si>
  <si>
    <t>"ГАЦУУРТ ТРЕЙД ҮЦК" ХХК</t>
  </si>
  <si>
    <t>MERG</t>
  </si>
  <si>
    <t>"МЭРГЭН САНАА ҮЦК" ХХК</t>
  </si>
  <si>
    <t>DOMI</t>
  </si>
  <si>
    <t>"ДОМИКС СЕК ҮЦК" ХХК</t>
  </si>
  <si>
    <t>SGC</t>
  </si>
  <si>
    <t>"ЭС ЖИ КАПИТАЛ ҮЦК" ХХК</t>
  </si>
  <si>
    <t>MONG</t>
  </si>
  <si>
    <t>"МОНГОЛ СЕКЮРИТИЕС ҮЦК" ХК</t>
  </si>
  <si>
    <t>BLAC</t>
  </si>
  <si>
    <t>"БЛЭКСТОУН ИНТЕРНЭЙШНЛ ҮЦК" ХХК</t>
  </si>
  <si>
    <t>DCF</t>
  </si>
  <si>
    <t>"ДИ СИ ЭФ ҮЦК" ХХК</t>
  </si>
  <si>
    <t>ECM</t>
  </si>
  <si>
    <t>"ЕВРАЗИА КАПИТАЛ ХОЛДИНГ ҮЦК" ХК</t>
  </si>
  <si>
    <t>SECP</t>
  </si>
  <si>
    <t>"СИКАП  ҮЦК" ХХК</t>
  </si>
  <si>
    <t>GNDX</t>
  </si>
  <si>
    <t>"ГЕНДЕКС ҮЦК" ХХК</t>
  </si>
  <si>
    <t>SILS</t>
  </si>
  <si>
    <t>"СИЛВЭР ЛАЙТ СЕКЮРИТИЙЗ ҮЦК" ХХК</t>
  </si>
  <si>
    <t>APS</t>
  </si>
  <si>
    <t>"АЗИА ПАСИФИК СЕКЬЮРИТИС ҮЦК" ХХК</t>
  </si>
  <si>
    <t>FCX</t>
  </si>
  <si>
    <t>"ЭФ СИ ИКС ҮЦК" ХХК</t>
  </si>
  <si>
    <t>MOHU</t>
  </si>
  <si>
    <t>"MОНГОЛ ХУВЬЦАА" ХХК</t>
  </si>
  <si>
    <t>BSK</t>
  </si>
  <si>
    <t>"БЛЮСКАЙ СЕКЬЮРИТИЗ ҮЦК" ХК</t>
  </si>
  <si>
    <t xml:space="preserve">"МХБ" ТӨХК-ИЙН ГИШҮҮН КОМПАНИУДЫН АРИЛЖААНЫ ТАЙЛАН </t>
  </si>
  <si>
    <t xml:space="preserve">Жич: Гишүүдийг нийт хийсэн арилжааны үнийн дүнгээр жагсаав. </t>
  </si>
  <si>
    <t>IPO-CUMN</t>
  </si>
  <si>
    <t>TRANCH III - ETTM</t>
  </si>
  <si>
    <t>STOK</t>
  </si>
  <si>
    <t>"СТОКЛАБ СЕКЬЮРИТИЗ ҮЦК "ХХК</t>
  </si>
  <si>
    <t>11-р сарын арилжааны дүн</t>
  </si>
  <si>
    <t>2021 оны 11 дүгээр сарын  30-ны байдлаар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</si>
</sst>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vertical="top"/>
    </xf>
    <xf numFmtId="0" fontId="6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/>
    </xf>
    <xf numFmtId="43" fontId="6" fillId="3" borderId="5" xfId="1" applyFont="1" applyFill="1" applyBorder="1" applyAlignment="1">
      <alignment vertical="center" wrapText="1"/>
    </xf>
    <xf numFmtId="164" fontId="2" fillId="4" borderId="6" xfId="2" applyNumberFormat="1" applyFont="1" applyFill="1" applyBorder="1" applyAlignment="1">
      <alignment horizontal="center" vertical="center" wrapText="1"/>
    </xf>
    <xf numFmtId="43" fontId="2" fillId="2" borderId="0" xfId="1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3" fontId="7" fillId="3" borderId="10" xfId="1" applyFont="1" applyFill="1" applyBorder="1" applyAlignment="1">
      <alignment horizontal="center" vertical="center"/>
    </xf>
    <xf numFmtId="9" fontId="7" fillId="4" borderId="11" xfId="2" applyFont="1" applyFill="1" applyBorder="1" applyAlignment="1">
      <alignment horizontal="center" vertical="center"/>
    </xf>
    <xf numFmtId="43" fontId="2" fillId="0" borderId="0" xfId="1" applyFont="1" applyBorder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top"/>
    </xf>
    <xf numFmtId="0" fontId="5" fillId="0" borderId="14" xfId="0" applyFont="1" applyBorder="1" applyAlignment="1">
      <alignment vertical="top"/>
    </xf>
    <xf numFmtId="0" fontId="2" fillId="2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21336000" cy="1409700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114300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314450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lziibat\Desktop\&#1040;&#1088;&#1080;&#1083;&#1078;&#1072;&#1072;&#1085;&#1099;%20&#1090;&#1072;&#1081;&#1083;&#1072;&#1085;\2021\Mnth2021-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eelliin%20san/Members/&#1040;&#1088;&#1080;&#1083;&#1078;&#1072;&#1072;&#1085;&#1099;%20&#1090;&#1072;&#1081;&#1083;&#1072;&#1085;/2020/Mnth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110%20Ariljaanii%20tai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 t="str">
            <v>ACE</v>
          </cell>
          <cell r="C7" t="str">
            <v>АСЕ энд Т Капитал ХХК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/>
          <cell r="O7"/>
          <cell r="P7"/>
          <cell r="Q7"/>
          <cell r="R7">
            <v>0</v>
          </cell>
          <cell r="S7"/>
          <cell r="T7"/>
          <cell r="U7"/>
          <cell r="V7"/>
          <cell r="W7">
            <v>0</v>
          </cell>
          <cell r="X7">
            <v>0</v>
          </cell>
          <cell r="Y7">
            <v>0</v>
          </cell>
          <cell r="Z7"/>
        </row>
        <row r="8">
          <cell r="B8" t="str">
            <v>ALTN</v>
          </cell>
          <cell r="C8" t="str">
            <v>Алтан хоромсог ХХК</v>
          </cell>
          <cell r="D8">
            <v>2651</v>
          </cell>
          <cell r="E8">
            <v>3956480</v>
          </cell>
          <cell r="F8">
            <v>53216</v>
          </cell>
          <cell r="G8">
            <v>4960323.7300000004</v>
          </cell>
          <cell r="H8">
            <v>8916803.7300000004</v>
          </cell>
          <cell r="I8">
            <v>0</v>
          </cell>
          <cell r="J8">
            <v>0</v>
          </cell>
          <cell r="K8">
            <v>4</v>
          </cell>
          <cell r="L8">
            <v>1139660</v>
          </cell>
          <cell r="M8">
            <v>1139660</v>
          </cell>
          <cell r="N8">
            <v>83979</v>
          </cell>
          <cell r="O8">
            <v>17467632</v>
          </cell>
          <cell r="P8"/>
          <cell r="Q8"/>
          <cell r="R8">
            <v>17467632</v>
          </cell>
          <cell r="S8"/>
          <cell r="T8"/>
          <cell r="U8"/>
          <cell r="V8"/>
          <cell r="W8">
            <v>0</v>
          </cell>
          <cell r="X8">
            <v>139850</v>
          </cell>
          <cell r="Y8">
            <v>27524095.73</v>
          </cell>
          <cell r="Z8"/>
        </row>
        <row r="9">
          <cell r="B9" t="str">
            <v>APS</v>
          </cell>
          <cell r="C9" t="str">
            <v>Азиа Пасифик секьюритис ХХК</v>
          </cell>
          <cell r="D9">
            <v>0</v>
          </cell>
          <cell r="E9">
            <v>0</v>
          </cell>
          <cell r="F9">
            <v>7985</v>
          </cell>
          <cell r="G9">
            <v>3699988.7</v>
          </cell>
          <cell r="H9">
            <v>3699988.7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19434</v>
          </cell>
          <cell r="O9">
            <v>4042272</v>
          </cell>
          <cell r="P9"/>
          <cell r="Q9"/>
          <cell r="R9">
            <v>4042272</v>
          </cell>
          <cell r="S9"/>
          <cell r="T9"/>
          <cell r="U9"/>
          <cell r="V9"/>
          <cell r="W9">
            <v>0</v>
          </cell>
          <cell r="X9">
            <v>27419</v>
          </cell>
          <cell r="Y9">
            <v>7742260.7000000002</v>
          </cell>
          <cell r="Z9"/>
        </row>
        <row r="10">
          <cell r="B10" t="str">
            <v>ARD</v>
          </cell>
          <cell r="C10" t="str">
            <v>Өлзий энд КО капитал ХХК</v>
          </cell>
          <cell r="D10">
            <v>827240</v>
          </cell>
          <cell r="E10">
            <v>309914738.01999998</v>
          </cell>
          <cell r="F10">
            <v>1289967</v>
          </cell>
          <cell r="G10">
            <v>243466606.77000001</v>
          </cell>
          <cell r="H10">
            <v>553381344.78999996</v>
          </cell>
          <cell r="I10">
            <v>0</v>
          </cell>
          <cell r="J10">
            <v>0</v>
          </cell>
          <cell r="K10">
            <v>23</v>
          </cell>
          <cell r="L10">
            <v>2300000</v>
          </cell>
          <cell r="M10">
            <v>2300000</v>
          </cell>
          <cell r="N10">
            <v>1200022</v>
          </cell>
          <cell r="O10">
            <v>249604576</v>
          </cell>
          <cell r="P10"/>
          <cell r="R10">
            <v>249604576</v>
          </cell>
          <cell r="S10"/>
          <cell r="T10"/>
          <cell r="U10"/>
          <cell r="W10">
            <v>0</v>
          </cell>
          <cell r="X10">
            <v>3317252</v>
          </cell>
          <cell r="Y10">
            <v>805285920.78999996</v>
          </cell>
          <cell r="Z10"/>
        </row>
        <row r="11">
          <cell r="B11" t="str">
            <v>ARGB</v>
          </cell>
          <cell r="C11" t="str">
            <v>Аргай бэст ХХК</v>
          </cell>
          <cell r="D11">
            <v>134822</v>
          </cell>
          <cell r="E11">
            <v>65142645.390000001</v>
          </cell>
          <cell r="F11">
            <v>52195</v>
          </cell>
          <cell r="G11">
            <v>10605684.300000001</v>
          </cell>
          <cell r="H11">
            <v>75748329.689999998</v>
          </cell>
          <cell r="I11">
            <v>223</v>
          </cell>
          <cell r="J11">
            <v>63527555</v>
          </cell>
          <cell r="K11">
            <v>0</v>
          </cell>
          <cell r="L11">
            <v>0</v>
          </cell>
          <cell r="M11">
            <v>63527555</v>
          </cell>
          <cell r="N11">
            <v>294320</v>
          </cell>
          <cell r="O11">
            <v>61218560</v>
          </cell>
          <cell r="P11"/>
          <cell r="Q11"/>
          <cell r="R11">
            <v>61218560</v>
          </cell>
          <cell r="S11">
            <v>37</v>
          </cell>
          <cell r="T11">
            <v>3700000</v>
          </cell>
          <cell r="U11"/>
          <cell r="V11"/>
          <cell r="W11">
            <v>3700000</v>
          </cell>
          <cell r="X11">
            <v>481597</v>
          </cell>
          <cell r="Y11">
            <v>204194444.69</v>
          </cell>
          <cell r="Z11"/>
        </row>
        <row r="12">
          <cell r="B12" t="str">
            <v>BATS</v>
          </cell>
          <cell r="C12" t="str">
            <v>Батс ХХК</v>
          </cell>
          <cell r="D12">
            <v>500</v>
          </cell>
          <cell r="E12">
            <v>12000</v>
          </cell>
          <cell r="F12">
            <v>100476</v>
          </cell>
          <cell r="G12">
            <v>17791205.620000001</v>
          </cell>
          <cell r="H12">
            <v>17803205.620000001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/>
          <cell r="O12"/>
          <cell r="P12"/>
          <cell r="Q12"/>
          <cell r="R12">
            <v>0</v>
          </cell>
          <cell r="S12"/>
          <cell r="T12"/>
          <cell r="U12"/>
          <cell r="V12"/>
          <cell r="W12">
            <v>0</v>
          </cell>
          <cell r="X12">
            <v>100976</v>
          </cell>
          <cell r="Y12">
            <v>17803205.620000001</v>
          </cell>
          <cell r="Z12"/>
        </row>
        <row r="13">
          <cell r="B13" t="str">
            <v>BDSC</v>
          </cell>
          <cell r="C13" t="str">
            <v>БиДиСек ХК</v>
          </cell>
          <cell r="D13">
            <v>1302312</v>
          </cell>
          <cell r="E13">
            <v>486715809.82999998</v>
          </cell>
          <cell r="F13">
            <v>1864645</v>
          </cell>
          <cell r="G13">
            <v>586827812.96000004</v>
          </cell>
          <cell r="H13">
            <v>1073543622.79</v>
          </cell>
          <cell r="I13">
            <v>248</v>
          </cell>
          <cell r="J13">
            <v>61217483</v>
          </cell>
          <cell r="K13">
            <v>352</v>
          </cell>
          <cell r="L13">
            <v>89169658</v>
          </cell>
          <cell r="M13">
            <v>150387141</v>
          </cell>
          <cell r="N13">
            <v>2628868</v>
          </cell>
          <cell r="O13">
            <v>546804544</v>
          </cell>
          <cell r="P13"/>
          <cell r="Q13"/>
          <cell r="R13">
            <v>546804544</v>
          </cell>
          <cell r="S13">
            <v>1424000</v>
          </cell>
          <cell r="T13">
            <v>142400000000</v>
          </cell>
          <cell r="U13">
            <v>1424046</v>
          </cell>
          <cell r="V13">
            <v>142404600000</v>
          </cell>
          <cell r="W13">
            <v>284804600000</v>
          </cell>
          <cell r="X13">
            <v>8644471</v>
          </cell>
          <cell r="Y13">
            <v>286575335307.79004</v>
          </cell>
          <cell r="Z13"/>
        </row>
        <row r="14">
          <cell r="B14" t="str">
            <v>BLAC</v>
          </cell>
          <cell r="C14" t="str">
            <v>Блэкстоун интернэйшнл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/>
          <cell r="O14"/>
          <cell r="P14"/>
          <cell r="Q14"/>
          <cell r="R14">
            <v>0</v>
          </cell>
          <cell r="S14"/>
          <cell r="T14"/>
          <cell r="U14"/>
          <cell r="V14"/>
          <cell r="W14">
            <v>0</v>
          </cell>
          <cell r="X14">
            <v>0</v>
          </cell>
          <cell r="Y14">
            <v>0</v>
          </cell>
          <cell r="Z14"/>
          <cell r="AA14"/>
        </row>
        <row r="15">
          <cell r="B15" t="str">
            <v>BLMB</v>
          </cell>
          <cell r="C15" t="str">
            <v>Блүмсбюри секюритиес ХХК</v>
          </cell>
          <cell r="D15">
            <v>76</v>
          </cell>
          <cell r="E15">
            <v>230420</v>
          </cell>
          <cell r="F15">
            <v>39</v>
          </cell>
          <cell r="G15">
            <v>402550</v>
          </cell>
          <cell r="H15">
            <v>632970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/>
          <cell r="O15"/>
          <cell r="P15"/>
          <cell r="Q15"/>
          <cell r="R15">
            <v>0</v>
          </cell>
          <cell r="S15"/>
          <cell r="T15"/>
          <cell r="U15"/>
          <cell r="V15"/>
          <cell r="W15">
            <v>0</v>
          </cell>
          <cell r="X15">
            <v>115</v>
          </cell>
          <cell r="Y15">
            <v>632970</v>
          </cell>
          <cell r="Z15"/>
          <cell r="AA15"/>
        </row>
        <row r="16">
          <cell r="B16" t="str">
            <v>BSK</v>
          </cell>
          <cell r="C16" t="str">
            <v>BLUE SKY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/>
          <cell r="O16"/>
          <cell r="P16"/>
          <cell r="Q16"/>
          <cell r="R16">
            <v>0</v>
          </cell>
          <cell r="S16"/>
          <cell r="T16"/>
          <cell r="U16"/>
          <cell r="V16"/>
          <cell r="W16">
            <v>0</v>
          </cell>
          <cell r="X16">
            <v>0</v>
          </cell>
          <cell r="Y16">
            <v>0</v>
          </cell>
          <cell r="Z16"/>
          <cell r="AA16"/>
        </row>
        <row r="17">
          <cell r="B17" t="str">
            <v>BULG</v>
          </cell>
          <cell r="C17" t="str">
            <v>Булган брокер ХХК</v>
          </cell>
          <cell r="D17">
            <v>62</v>
          </cell>
          <cell r="E17">
            <v>309248</v>
          </cell>
          <cell r="F17">
            <v>116768</v>
          </cell>
          <cell r="G17">
            <v>24681422</v>
          </cell>
          <cell r="H17">
            <v>24990670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256863</v>
          </cell>
          <cell r="O17">
            <v>53427504</v>
          </cell>
          <cell r="P17"/>
          <cell r="Q17"/>
          <cell r="R17">
            <v>53427504</v>
          </cell>
          <cell r="S17"/>
          <cell r="T17"/>
          <cell r="U17"/>
          <cell r="V17"/>
          <cell r="W17">
            <v>0</v>
          </cell>
          <cell r="X17">
            <v>373693</v>
          </cell>
          <cell r="Y17">
            <v>78418174</v>
          </cell>
          <cell r="Z17"/>
          <cell r="AA17"/>
        </row>
        <row r="18">
          <cell r="B18" t="str">
            <v>BUMB</v>
          </cell>
          <cell r="C18" t="str">
            <v>Бумбат-Алтай ХХК</v>
          </cell>
          <cell r="D18">
            <v>485656</v>
          </cell>
          <cell r="E18">
            <v>309254408.60000002</v>
          </cell>
          <cell r="F18">
            <v>647759</v>
          </cell>
          <cell r="G18">
            <v>220535823.71000001</v>
          </cell>
          <cell r="H18">
            <v>529790232.31000006</v>
          </cell>
          <cell r="I18">
            <v>10</v>
          </cell>
          <cell r="J18">
            <v>990000</v>
          </cell>
          <cell r="K18">
            <v>0</v>
          </cell>
          <cell r="L18">
            <v>0</v>
          </cell>
          <cell r="M18">
            <v>990000</v>
          </cell>
          <cell r="N18">
            <v>1334153</v>
          </cell>
          <cell r="O18">
            <v>277503824</v>
          </cell>
          <cell r="P18"/>
          <cell r="Q18"/>
          <cell r="R18">
            <v>277503824</v>
          </cell>
          <cell r="S18">
            <v>9</v>
          </cell>
          <cell r="T18">
            <v>900000</v>
          </cell>
          <cell r="U18"/>
          <cell r="V18"/>
          <cell r="W18">
            <v>900000</v>
          </cell>
          <cell r="X18">
            <v>2467587</v>
          </cell>
          <cell r="Y18">
            <v>809184056.31000006</v>
          </cell>
          <cell r="Z18"/>
          <cell r="AA18"/>
        </row>
        <row r="19">
          <cell r="B19" t="str">
            <v>BZIN</v>
          </cell>
          <cell r="C19" t="str">
            <v>Мирэ Эссет Секьюритис Монгол ХХК</v>
          </cell>
          <cell r="D19">
            <v>68805</v>
          </cell>
          <cell r="E19">
            <v>27024709.600000001</v>
          </cell>
          <cell r="F19">
            <v>612338</v>
          </cell>
          <cell r="G19">
            <v>118113459.05</v>
          </cell>
          <cell r="H19">
            <v>145138168.65000001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1679937</v>
          </cell>
          <cell r="O19">
            <v>349426896</v>
          </cell>
          <cell r="P19"/>
          <cell r="Q19"/>
          <cell r="R19">
            <v>349426896</v>
          </cell>
          <cell r="S19"/>
          <cell r="T19"/>
          <cell r="U19"/>
          <cell r="V19"/>
          <cell r="W19">
            <v>0</v>
          </cell>
          <cell r="X19">
            <v>2361080</v>
          </cell>
          <cell r="Y19">
            <v>494565064.64999998</v>
          </cell>
          <cell r="Z19"/>
          <cell r="AA19"/>
        </row>
        <row r="20">
          <cell r="B20" t="str">
            <v>CTRL</v>
          </cell>
          <cell r="C20" t="str">
            <v>Централ секьюритийз ҮЦК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/>
          <cell r="O20"/>
          <cell r="P20"/>
          <cell r="Q20"/>
          <cell r="R20">
            <v>0</v>
          </cell>
          <cell r="S20"/>
          <cell r="T20"/>
          <cell r="U20"/>
          <cell r="V20"/>
          <cell r="W20">
            <v>0</v>
          </cell>
          <cell r="X20">
            <v>0</v>
          </cell>
          <cell r="Y20">
            <v>0</v>
          </cell>
          <cell r="Z20"/>
          <cell r="AA20"/>
        </row>
        <row r="21">
          <cell r="B21" t="str">
            <v>DCF</v>
          </cell>
          <cell r="C21" t="str">
            <v>Ди Си Эф ХХК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/>
          <cell r="O21"/>
          <cell r="P21"/>
          <cell r="Q21"/>
          <cell r="R21">
            <v>0</v>
          </cell>
          <cell r="S21"/>
          <cell r="T21"/>
          <cell r="U21"/>
          <cell r="V21"/>
          <cell r="W21">
            <v>0</v>
          </cell>
          <cell r="X21">
            <v>0</v>
          </cell>
          <cell r="Y21">
            <v>0</v>
          </cell>
          <cell r="Z21"/>
          <cell r="AA21"/>
        </row>
        <row r="22">
          <cell r="B22" t="str">
            <v>DELG</v>
          </cell>
          <cell r="C22" t="str">
            <v>Дэлгэрхангай секюритиз ХХК</v>
          </cell>
          <cell r="D22">
            <v>30</v>
          </cell>
          <cell r="E22">
            <v>759000</v>
          </cell>
          <cell r="F22">
            <v>5107</v>
          </cell>
          <cell r="G22">
            <v>2015685.07</v>
          </cell>
          <cell r="H22">
            <v>2774685.0700000003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1976</v>
          </cell>
          <cell r="O22">
            <v>411008</v>
          </cell>
          <cell r="P22"/>
          <cell r="Q22"/>
          <cell r="R22">
            <v>411008</v>
          </cell>
          <cell r="S22"/>
          <cell r="T22"/>
          <cell r="U22"/>
          <cell r="V22"/>
          <cell r="W22">
            <v>0</v>
          </cell>
          <cell r="X22">
            <v>7113</v>
          </cell>
          <cell r="Y22">
            <v>3185693.0700000003</v>
          </cell>
          <cell r="Z22"/>
          <cell r="AA22"/>
        </row>
        <row r="23">
          <cell r="B23" t="str">
            <v>DOMI</v>
          </cell>
          <cell r="C23" t="str">
            <v>Домикс сек ҮЦК ХХК</v>
          </cell>
          <cell r="D23">
            <v>31143</v>
          </cell>
          <cell r="E23">
            <v>15786915.439999999</v>
          </cell>
          <cell r="F23">
            <v>15643</v>
          </cell>
          <cell r="G23">
            <v>3992231.03</v>
          </cell>
          <cell r="H23">
            <v>19779146.469999999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16155</v>
          </cell>
          <cell r="O23">
            <v>3360240</v>
          </cell>
          <cell r="P23"/>
          <cell r="Q23"/>
          <cell r="R23">
            <v>3360240</v>
          </cell>
          <cell r="S23"/>
          <cell r="T23"/>
          <cell r="U23"/>
          <cell r="V23"/>
          <cell r="W23">
            <v>0</v>
          </cell>
          <cell r="X23">
            <v>62941</v>
          </cell>
          <cell r="Y23">
            <v>23139386.469999999</v>
          </cell>
          <cell r="Z23"/>
          <cell r="AA23"/>
        </row>
        <row r="24">
          <cell r="B24" t="str">
            <v>DRBR</v>
          </cell>
          <cell r="C24" t="str">
            <v>Дархан брокер ХХК</v>
          </cell>
          <cell r="D24">
            <v>5522</v>
          </cell>
          <cell r="E24">
            <v>2742114.36</v>
          </cell>
          <cell r="F24">
            <v>13571</v>
          </cell>
          <cell r="G24">
            <v>22640180.68</v>
          </cell>
          <cell r="H24">
            <v>25382295.039999999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/>
          <cell r="O24"/>
          <cell r="P24"/>
          <cell r="Q24"/>
          <cell r="R24">
            <v>0</v>
          </cell>
          <cell r="S24"/>
          <cell r="T24"/>
          <cell r="U24"/>
          <cell r="V24"/>
          <cell r="W24">
            <v>0</v>
          </cell>
          <cell r="X24">
            <v>19093</v>
          </cell>
          <cell r="Y24">
            <v>25382295.039999999</v>
          </cell>
          <cell r="Z24"/>
          <cell r="AA24"/>
        </row>
        <row r="25">
          <cell r="B25" t="str">
            <v>ECM</v>
          </cell>
          <cell r="C25" t="str">
            <v>Евразиа капитал монголиа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/>
          <cell r="O25"/>
          <cell r="P25"/>
          <cell r="Q25"/>
          <cell r="R25">
            <v>0</v>
          </cell>
          <cell r="S25"/>
          <cell r="T25"/>
          <cell r="U25"/>
          <cell r="V25"/>
          <cell r="W25">
            <v>0</v>
          </cell>
          <cell r="X25">
            <v>0</v>
          </cell>
          <cell r="Y25">
            <v>0</v>
          </cell>
          <cell r="Z25"/>
          <cell r="AA25"/>
        </row>
        <row r="26">
          <cell r="B26" t="str">
            <v>FCX</v>
          </cell>
          <cell r="C26" t="str">
            <v>Эф Си Икс ХХК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/>
          <cell r="O26"/>
          <cell r="P26"/>
          <cell r="Q26"/>
          <cell r="R26">
            <v>0</v>
          </cell>
          <cell r="S26"/>
          <cell r="T26"/>
          <cell r="U26"/>
          <cell r="V26"/>
          <cell r="W26">
            <v>0</v>
          </cell>
          <cell r="X26">
            <v>0</v>
          </cell>
          <cell r="Y26">
            <v>0</v>
          </cell>
          <cell r="Z26"/>
          <cell r="AA26"/>
        </row>
        <row r="27">
          <cell r="B27" t="str">
            <v>GATR</v>
          </cell>
          <cell r="C27" t="str">
            <v>Гацуурт трейд ХХК</v>
          </cell>
          <cell r="D27">
            <v>1618049</v>
          </cell>
          <cell r="E27">
            <v>123042454.61</v>
          </cell>
          <cell r="F27">
            <v>300</v>
          </cell>
          <cell r="G27">
            <v>345500</v>
          </cell>
          <cell r="H27">
            <v>123387954.61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/>
          <cell r="O27"/>
          <cell r="P27"/>
          <cell r="Q27"/>
          <cell r="R27">
            <v>0</v>
          </cell>
          <cell r="S27"/>
          <cell r="T27"/>
          <cell r="U27"/>
          <cell r="V27"/>
          <cell r="W27">
            <v>0</v>
          </cell>
          <cell r="X27">
            <v>1618349</v>
          </cell>
          <cell r="Y27">
            <v>123387954.61</v>
          </cell>
          <cell r="Z27"/>
          <cell r="AA27"/>
        </row>
        <row r="28">
          <cell r="B28" t="str">
            <v>GAUL</v>
          </cell>
          <cell r="C28" t="str">
            <v>Гаүли ХХК</v>
          </cell>
          <cell r="D28">
            <v>116025</v>
          </cell>
          <cell r="E28">
            <v>36409152.630000003</v>
          </cell>
          <cell r="F28">
            <v>219638</v>
          </cell>
          <cell r="G28">
            <v>25612410.899999999</v>
          </cell>
          <cell r="H28">
            <v>62021563.530000001</v>
          </cell>
          <cell r="I28">
            <v>70</v>
          </cell>
          <cell r="J28">
            <v>6650000</v>
          </cell>
          <cell r="K28">
            <v>70</v>
          </cell>
          <cell r="L28">
            <v>6650000</v>
          </cell>
          <cell r="M28">
            <v>13300000</v>
          </cell>
          <cell r="N28">
            <v>241287</v>
          </cell>
          <cell r="O28">
            <v>50187696</v>
          </cell>
          <cell r="P28"/>
          <cell r="Q28"/>
          <cell r="R28">
            <v>50187696</v>
          </cell>
          <cell r="S28"/>
          <cell r="T28"/>
          <cell r="U28"/>
          <cell r="V28"/>
          <cell r="W28">
            <v>0</v>
          </cell>
          <cell r="X28">
            <v>577090</v>
          </cell>
          <cell r="Y28">
            <v>125509259.53</v>
          </cell>
          <cell r="Z28"/>
          <cell r="AA28"/>
        </row>
        <row r="29">
          <cell r="B29" t="str">
            <v>GDEV</v>
          </cell>
          <cell r="C29" t="str">
            <v>Гранддевелопмент ХХК</v>
          </cell>
          <cell r="D29">
            <v>3460</v>
          </cell>
          <cell r="E29">
            <v>558783.92000000004</v>
          </cell>
          <cell r="F29">
            <v>3323</v>
          </cell>
          <cell r="G29">
            <v>398726.77</v>
          </cell>
          <cell r="H29">
            <v>957510.69000000006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39619</v>
          </cell>
          <cell r="O29">
            <v>8240752</v>
          </cell>
          <cell r="P29"/>
          <cell r="Q29"/>
          <cell r="R29">
            <v>8240752</v>
          </cell>
          <cell r="S29"/>
          <cell r="T29"/>
          <cell r="U29"/>
          <cell r="V29"/>
          <cell r="W29">
            <v>0</v>
          </cell>
          <cell r="X29">
            <v>46402</v>
          </cell>
          <cell r="Y29">
            <v>9198262.6899999995</v>
          </cell>
          <cell r="Z29"/>
          <cell r="AA29"/>
        </row>
        <row r="30">
          <cell r="B30" t="str">
            <v>GDSC</v>
          </cell>
          <cell r="C30" t="str">
            <v>Гүүдсек ХХК</v>
          </cell>
          <cell r="D30">
            <v>174748</v>
          </cell>
          <cell r="E30">
            <v>43537798.030000001</v>
          </cell>
          <cell r="F30">
            <v>51773</v>
          </cell>
          <cell r="G30">
            <v>20867060.760000002</v>
          </cell>
          <cell r="H30">
            <v>64404858.790000007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195817</v>
          </cell>
          <cell r="O30">
            <v>40729936</v>
          </cell>
          <cell r="P30"/>
          <cell r="Q30"/>
          <cell r="R30">
            <v>40729936</v>
          </cell>
          <cell r="S30"/>
          <cell r="T30"/>
          <cell r="U30"/>
          <cell r="V30"/>
          <cell r="W30">
            <v>0</v>
          </cell>
          <cell r="X30">
            <v>422338</v>
          </cell>
          <cell r="Y30">
            <v>105134794.79000001</v>
          </cell>
          <cell r="Z30"/>
          <cell r="AA30"/>
        </row>
        <row r="31">
          <cell r="B31" t="str">
            <v>GLMT</v>
          </cell>
          <cell r="C31" t="str">
            <v>Голомт Капитал ХХК</v>
          </cell>
          <cell r="D31">
            <v>4806006</v>
          </cell>
          <cell r="E31">
            <v>1214002219.1400001</v>
          </cell>
          <cell r="F31">
            <v>3219695</v>
          </cell>
          <cell r="G31">
            <v>661215051.17999995</v>
          </cell>
          <cell r="H31">
            <v>1875217270.3200002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48817908</v>
          </cell>
          <cell r="O31">
            <v>10154124864</v>
          </cell>
          <cell r="P31">
            <v>137960969</v>
          </cell>
          <cell r="Q31">
            <v>28695881552</v>
          </cell>
          <cell r="R31">
            <v>38850006416</v>
          </cell>
          <cell r="S31"/>
          <cell r="T31"/>
          <cell r="U31"/>
          <cell r="V31"/>
          <cell r="W31">
            <v>0</v>
          </cell>
          <cell r="X31">
            <v>194804578</v>
          </cell>
          <cell r="Y31">
            <v>40725223686.32</v>
          </cell>
          <cell r="Z31"/>
          <cell r="AA31"/>
        </row>
        <row r="32">
          <cell r="B32" t="str">
            <v>GNDX</v>
          </cell>
          <cell r="C32" t="str">
            <v>Гендекс ХХК</v>
          </cell>
          <cell r="D32">
            <v>53167</v>
          </cell>
          <cell r="E32">
            <v>32711784.899999999</v>
          </cell>
          <cell r="F32">
            <v>336165</v>
          </cell>
          <cell r="G32">
            <v>501010739.14999998</v>
          </cell>
          <cell r="H32">
            <v>533722524.04999995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/>
          <cell r="O32"/>
          <cell r="P32"/>
          <cell r="Q32"/>
          <cell r="R32">
            <v>0</v>
          </cell>
          <cell r="S32"/>
          <cell r="T32"/>
          <cell r="U32"/>
          <cell r="V32"/>
          <cell r="W32">
            <v>0</v>
          </cell>
          <cell r="X32">
            <v>389332</v>
          </cell>
          <cell r="Y32">
            <v>533722524.04999995</v>
          </cell>
          <cell r="Z32"/>
          <cell r="AA32"/>
        </row>
        <row r="33">
          <cell r="B33" t="str">
            <v>HUN</v>
          </cell>
          <cell r="C33" t="str">
            <v>Хүннү Эмпайр ХХК</v>
          </cell>
          <cell r="D33">
            <v>13176</v>
          </cell>
          <cell r="E33">
            <v>9618168</v>
          </cell>
          <cell r="F33">
            <v>1095</v>
          </cell>
          <cell r="G33">
            <v>1625136</v>
          </cell>
          <cell r="H33">
            <v>11243304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48413</v>
          </cell>
          <cell r="O33">
            <v>10069904</v>
          </cell>
          <cell r="P33"/>
          <cell r="Q33"/>
          <cell r="R33">
            <v>10069904</v>
          </cell>
          <cell r="S33"/>
          <cell r="T33"/>
          <cell r="U33"/>
          <cell r="V33"/>
          <cell r="W33">
            <v>0</v>
          </cell>
          <cell r="X33">
            <v>62684</v>
          </cell>
          <cell r="Y33">
            <v>21313208</v>
          </cell>
          <cell r="Z33"/>
          <cell r="AA33"/>
        </row>
        <row r="34">
          <cell r="B34" t="str">
            <v>INVC</v>
          </cell>
          <cell r="C34" t="str">
            <v>Инвескор капитал ҮЦК</v>
          </cell>
          <cell r="D34">
            <v>36050</v>
          </cell>
          <cell r="E34">
            <v>90265553</v>
          </cell>
          <cell r="F34">
            <v>1038</v>
          </cell>
          <cell r="G34">
            <v>900981</v>
          </cell>
          <cell r="H34">
            <v>91166534</v>
          </cell>
          <cell r="I34">
            <v>0</v>
          </cell>
          <cell r="J34">
            <v>0</v>
          </cell>
          <cell r="K34">
            <v>1</v>
          </cell>
          <cell r="L34">
            <v>100000</v>
          </cell>
          <cell r="M34">
            <v>100000</v>
          </cell>
          <cell r="N34">
            <v>2433144</v>
          </cell>
          <cell r="O34">
            <v>506093952</v>
          </cell>
          <cell r="P34"/>
          <cell r="Q34"/>
          <cell r="R34">
            <v>506093952</v>
          </cell>
          <cell r="S34"/>
          <cell r="T34"/>
          <cell r="U34"/>
          <cell r="V34"/>
          <cell r="W34">
            <v>0</v>
          </cell>
          <cell r="X34">
            <v>2470233</v>
          </cell>
          <cell r="Y34">
            <v>597360486</v>
          </cell>
          <cell r="Z34"/>
          <cell r="AA34"/>
        </row>
        <row r="35">
          <cell r="B35" t="str">
            <v>LFTI</v>
          </cell>
          <cell r="C35" t="str">
            <v>Лайфтайм инвестмент ХХК</v>
          </cell>
          <cell r="D35">
            <v>1835</v>
          </cell>
          <cell r="E35">
            <v>3762535</v>
          </cell>
          <cell r="F35">
            <v>6200</v>
          </cell>
          <cell r="G35">
            <v>462715.6</v>
          </cell>
          <cell r="H35">
            <v>4225250.5999999996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7744</v>
          </cell>
          <cell r="O35">
            <v>1610752</v>
          </cell>
          <cell r="P35"/>
          <cell r="Q35"/>
          <cell r="R35">
            <v>1610752</v>
          </cell>
          <cell r="S35"/>
          <cell r="T35"/>
          <cell r="U35"/>
          <cell r="V35"/>
          <cell r="W35">
            <v>0</v>
          </cell>
          <cell r="X35">
            <v>15779</v>
          </cell>
          <cell r="Y35">
            <v>5836002.5999999996</v>
          </cell>
          <cell r="Z35"/>
          <cell r="AA35"/>
        </row>
        <row r="36">
          <cell r="B36" t="str">
            <v>MERG</v>
          </cell>
          <cell r="C36" t="str">
            <v>Мэргэн санаа ХХК</v>
          </cell>
          <cell r="D36">
            <v>5388</v>
          </cell>
          <cell r="E36">
            <v>1498318</v>
          </cell>
          <cell r="F36">
            <v>46428</v>
          </cell>
          <cell r="G36">
            <v>11401543.539999999</v>
          </cell>
          <cell r="H36">
            <v>12899861.539999999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14870</v>
          </cell>
          <cell r="O36">
            <v>3092960</v>
          </cell>
          <cell r="P36"/>
          <cell r="Q36"/>
          <cell r="R36">
            <v>3092960</v>
          </cell>
          <cell r="S36"/>
          <cell r="T36"/>
          <cell r="U36"/>
          <cell r="V36"/>
          <cell r="W36">
            <v>0</v>
          </cell>
          <cell r="X36">
            <v>66686</v>
          </cell>
          <cell r="Y36">
            <v>15992821.539999999</v>
          </cell>
          <cell r="Z36"/>
          <cell r="AA36"/>
        </row>
        <row r="37">
          <cell r="B37" t="str">
            <v>MIBG</v>
          </cell>
          <cell r="C37" t="str">
            <v>Мандал Капитал Маркетс ҮЦК</v>
          </cell>
          <cell r="D37">
            <v>523435</v>
          </cell>
          <cell r="E37">
            <v>353882683.33999997</v>
          </cell>
          <cell r="F37">
            <v>1132404</v>
          </cell>
          <cell r="G37">
            <v>658112793.14999998</v>
          </cell>
          <cell r="H37">
            <v>1011995476.49</v>
          </cell>
          <cell r="I37">
            <v>64</v>
          </cell>
          <cell r="J37">
            <v>18416194.559999999</v>
          </cell>
          <cell r="K37">
            <v>64</v>
          </cell>
          <cell r="L37">
            <v>18416194.559999999</v>
          </cell>
          <cell r="M37">
            <v>36832389.119999997</v>
          </cell>
          <cell r="N37">
            <v>18436041</v>
          </cell>
          <cell r="O37">
            <v>3834696528</v>
          </cell>
          <cell r="P37"/>
          <cell r="Q37"/>
          <cell r="R37">
            <v>3834696528</v>
          </cell>
          <cell r="S37"/>
          <cell r="T37"/>
          <cell r="U37"/>
          <cell r="V37"/>
          <cell r="W37">
            <v>0</v>
          </cell>
          <cell r="X37">
            <v>20092008</v>
          </cell>
          <cell r="Y37">
            <v>4883524393.6099997</v>
          </cell>
          <cell r="Z37"/>
          <cell r="AA37"/>
        </row>
        <row r="38">
          <cell r="B38" t="str">
            <v>MICC</v>
          </cell>
          <cell r="C38" t="str">
            <v>Эм Ай Си Си ХХК</v>
          </cell>
          <cell r="D38">
            <v>31</v>
          </cell>
          <cell r="E38">
            <v>2898.5</v>
          </cell>
          <cell r="F38">
            <v>48070</v>
          </cell>
          <cell r="G38">
            <v>16180783.810000001</v>
          </cell>
          <cell r="H38">
            <v>16183682.310000001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1639</v>
          </cell>
          <cell r="O38">
            <v>340912</v>
          </cell>
          <cell r="P38"/>
          <cell r="Q38"/>
          <cell r="R38">
            <v>340912</v>
          </cell>
          <cell r="S38"/>
          <cell r="T38"/>
          <cell r="U38"/>
          <cell r="V38"/>
          <cell r="W38">
            <v>0</v>
          </cell>
          <cell r="X38">
            <v>49740</v>
          </cell>
          <cell r="Y38">
            <v>16524594.310000001</v>
          </cell>
          <cell r="Z38"/>
          <cell r="AA38"/>
        </row>
        <row r="39">
          <cell r="B39" t="str">
            <v>MNET</v>
          </cell>
          <cell r="C39" t="str">
            <v>Ард секюритиз ХХК</v>
          </cell>
          <cell r="D39">
            <v>3339774</v>
          </cell>
          <cell r="E39">
            <v>5084712647.9799995</v>
          </cell>
          <cell r="F39">
            <v>3075829</v>
          </cell>
          <cell r="G39">
            <v>5070596259.9899998</v>
          </cell>
          <cell r="H39">
            <v>10155308907.969999</v>
          </cell>
          <cell r="I39">
            <v>4</v>
          </cell>
          <cell r="J39">
            <v>400000</v>
          </cell>
          <cell r="K39">
            <v>2</v>
          </cell>
          <cell r="L39">
            <v>569721</v>
          </cell>
          <cell r="M39">
            <v>969721</v>
          </cell>
          <cell r="N39">
            <v>2676471</v>
          </cell>
          <cell r="O39">
            <v>556705968</v>
          </cell>
          <cell r="P39"/>
          <cell r="Q39"/>
          <cell r="R39">
            <v>556705968</v>
          </cell>
          <cell r="S39"/>
          <cell r="T39"/>
          <cell r="U39"/>
          <cell r="V39"/>
          <cell r="W39">
            <v>0</v>
          </cell>
          <cell r="X39">
            <v>9092080</v>
          </cell>
          <cell r="Y39">
            <v>10712984596.969999</v>
          </cell>
          <cell r="Z39"/>
          <cell r="AA39"/>
        </row>
        <row r="40">
          <cell r="B40" t="str">
            <v>MOHU</v>
          </cell>
          <cell r="C40" t="str">
            <v>Монгол хувьцаа ХХК</v>
          </cell>
          <cell r="D40">
            <v>78852</v>
          </cell>
          <cell r="E40">
            <v>14806526</v>
          </cell>
          <cell r="F40">
            <v>0</v>
          </cell>
          <cell r="G40">
            <v>0</v>
          </cell>
          <cell r="H40">
            <v>14806526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/>
          <cell r="O40"/>
          <cell r="P40"/>
          <cell r="Q40"/>
          <cell r="R40">
            <v>0</v>
          </cell>
          <cell r="S40"/>
          <cell r="T40"/>
          <cell r="U40"/>
          <cell r="V40"/>
          <cell r="W40">
            <v>0</v>
          </cell>
          <cell r="X40">
            <v>78852</v>
          </cell>
          <cell r="Y40">
            <v>14806526</v>
          </cell>
          <cell r="Z40"/>
          <cell r="AA40"/>
        </row>
        <row r="41">
          <cell r="B41" t="str">
            <v>MONG</v>
          </cell>
          <cell r="C41" t="str">
            <v>Монгол секюритиес 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/>
          <cell r="O41"/>
          <cell r="P41"/>
          <cell r="Q41"/>
          <cell r="R41">
            <v>0</v>
          </cell>
          <cell r="S41"/>
          <cell r="T41"/>
          <cell r="U41"/>
          <cell r="V41"/>
          <cell r="W41">
            <v>0</v>
          </cell>
          <cell r="X41">
            <v>0</v>
          </cell>
          <cell r="Y41">
            <v>0</v>
          </cell>
          <cell r="Z41"/>
          <cell r="AA41"/>
        </row>
        <row r="42">
          <cell r="B42" t="str">
            <v>MSDQ</v>
          </cell>
          <cell r="C42" t="str">
            <v>Масдак ХХК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/>
          <cell r="O42"/>
          <cell r="P42"/>
          <cell r="Q42"/>
          <cell r="R42">
            <v>0</v>
          </cell>
          <cell r="S42"/>
          <cell r="T42"/>
          <cell r="U42"/>
          <cell r="V42"/>
          <cell r="W42">
            <v>0</v>
          </cell>
          <cell r="X42">
            <v>0</v>
          </cell>
          <cell r="Y42">
            <v>0</v>
          </cell>
          <cell r="Z42"/>
          <cell r="AA42"/>
        </row>
        <row r="43">
          <cell r="B43" t="str">
            <v>MSEC</v>
          </cell>
          <cell r="C43" t="str">
            <v>Монсек ХХК</v>
          </cell>
          <cell r="D43">
            <v>105138</v>
          </cell>
          <cell r="E43">
            <v>20175674.210000001</v>
          </cell>
          <cell r="F43">
            <v>52197</v>
          </cell>
          <cell r="G43">
            <v>12939445.210000001</v>
          </cell>
          <cell r="H43">
            <v>33115119.420000002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91097</v>
          </cell>
          <cell r="O43">
            <v>18948176</v>
          </cell>
          <cell r="P43"/>
          <cell r="Q43"/>
          <cell r="R43">
            <v>18948176</v>
          </cell>
          <cell r="S43"/>
          <cell r="T43"/>
          <cell r="U43"/>
          <cell r="V43"/>
          <cell r="W43">
            <v>0</v>
          </cell>
          <cell r="X43">
            <v>248432</v>
          </cell>
          <cell r="Y43">
            <v>52063295.420000002</v>
          </cell>
          <cell r="Z43"/>
          <cell r="AA43"/>
        </row>
        <row r="44">
          <cell r="B44" t="str">
            <v>NOVL</v>
          </cell>
          <cell r="C44" t="str">
            <v>Новел инвестмент ХХК</v>
          </cell>
          <cell r="D44">
            <v>300340</v>
          </cell>
          <cell r="E44">
            <v>66006718.030000001</v>
          </cell>
          <cell r="F44">
            <v>74351</v>
          </cell>
          <cell r="G44">
            <v>38530393.329999998</v>
          </cell>
          <cell r="H44">
            <v>104537111.36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203543</v>
          </cell>
          <cell r="O44">
            <v>42336944</v>
          </cell>
          <cell r="P44"/>
          <cell r="Q44"/>
          <cell r="R44">
            <v>42336944</v>
          </cell>
          <cell r="S44"/>
          <cell r="T44"/>
          <cell r="U44"/>
          <cell r="V44"/>
          <cell r="W44">
            <v>0</v>
          </cell>
          <cell r="X44">
            <v>578234</v>
          </cell>
          <cell r="Y44">
            <v>146874055.36000001</v>
          </cell>
          <cell r="Z44"/>
          <cell r="AA44"/>
        </row>
        <row r="45">
          <cell r="B45" t="str">
            <v>NSEC</v>
          </cell>
          <cell r="C45" t="str">
            <v>Нэйшнл сэкюритис ХХК</v>
          </cell>
          <cell r="D45">
            <v>94512</v>
          </cell>
          <cell r="E45">
            <v>57501860.07</v>
          </cell>
          <cell r="F45">
            <v>216275</v>
          </cell>
          <cell r="G45">
            <v>73164346.060000002</v>
          </cell>
          <cell r="H45">
            <v>130666206.13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19634</v>
          </cell>
          <cell r="O45">
            <v>4083872</v>
          </cell>
          <cell r="P45"/>
          <cell r="Q45"/>
          <cell r="R45">
            <v>4083872</v>
          </cell>
          <cell r="S45"/>
          <cell r="T45"/>
          <cell r="U45"/>
          <cell r="V45"/>
          <cell r="W45">
            <v>0</v>
          </cell>
          <cell r="X45">
            <v>330421</v>
          </cell>
          <cell r="Y45">
            <v>134750078.13</v>
          </cell>
          <cell r="Z45"/>
          <cell r="AA45"/>
        </row>
        <row r="46">
          <cell r="B46" t="str">
            <v>RISM</v>
          </cell>
          <cell r="C46" t="str">
            <v>Райнос инвестмент ҮЦК ХХК</v>
          </cell>
          <cell r="D46">
            <v>1050075</v>
          </cell>
          <cell r="E46">
            <v>62404583.439999998</v>
          </cell>
          <cell r="F46">
            <v>590621</v>
          </cell>
          <cell r="G46">
            <v>35787124.700000003</v>
          </cell>
          <cell r="H46">
            <v>98191708.140000001</v>
          </cell>
          <cell r="I46">
            <v>47</v>
          </cell>
          <cell r="J46">
            <v>4699600</v>
          </cell>
          <cell r="K46">
            <v>7</v>
          </cell>
          <cell r="L46">
            <v>699600</v>
          </cell>
          <cell r="M46">
            <v>5399200</v>
          </cell>
          <cell r="N46">
            <v>71993</v>
          </cell>
          <cell r="O46">
            <v>14974544</v>
          </cell>
          <cell r="P46"/>
          <cell r="Q46"/>
          <cell r="R46">
            <v>14974544</v>
          </cell>
          <cell r="S46"/>
          <cell r="T46"/>
          <cell r="U46"/>
          <cell r="V46"/>
          <cell r="W46">
            <v>0</v>
          </cell>
          <cell r="X46">
            <v>1712743</v>
          </cell>
          <cell r="Y46">
            <v>118565452.14</v>
          </cell>
          <cell r="Z46"/>
          <cell r="AA46"/>
        </row>
        <row r="47">
          <cell r="B47" t="str">
            <v>SANR</v>
          </cell>
          <cell r="C47" t="str">
            <v>Санар ХХК</v>
          </cell>
          <cell r="D47">
            <v>181</v>
          </cell>
          <cell r="E47">
            <v>521988</v>
          </cell>
          <cell r="F47">
            <v>0</v>
          </cell>
          <cell r="G47">
            <v>0</v>
          </cell>
          <cell r="H47">
            <v>521988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3453</v>
          </cell>
          <cell r="O47">
            <v>718224</v>
          </cell>
          <cell r="P47"/>
          <cell r="Q47"/>
          <cell r="R47">
            <v>718224</v>
          </cell>
          <cell r="S47"/>
          <cell r="T47"/>
          <cell r="U47"/>
          <cell r="V47"/>
          <cell r="W47">
            <v>0</v>
          </cell>
          <cell r="X47">
            <v>3634</v>
          </cell>
          <cell r="Y47">
            <v>1240212</v>
          </cell>
          <cell r="Z47"/>
          <cell r="AA47"/>
        </row>
        <row r="48">
          <cell r="B48" t="str">
            <v>SECP</v>
          </cell>
          <cell r="C48" t="str">
            <v>СИКАП</v>
          </cell>
          <cell r="D48">
            <v>102230</v>
          </cell>
          <cell r="E48">
            <v>29439847.850000001</v>
          </cell>
          <cell r="F48">
            <v>14075</v>
          </cell>
          <cell r="G48">
            <v>265534</v>
          </cell>
          <cell r="H48">
            <v>29705381.850000001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10891</v>
          </cell>
          <cell r="O48">
            <v>2265328</v>
          </cell>
          <cell r="P48"/>
          <cell r="Q48"/>
          <cell r="R48">
            <v>2265328</v>
          </cell>
          <cell r="S48"/>
          <cell r="T48"/>
          <cell r="U48"/>
          <cell r="V48"/>
          <cell r="W48">
            <v>0</v>
          </cell>
          <cell r="X48">
            <v>127196</v>
          </cell>
          <cell r="Y48">
            <v>31970709.850000001</v>
          </cell>
          <cell r="Z48"/>
          <cell r="AA48"/>
        </row>
        <row r="49">
          <cell r="B49" t="str">
            <v>SGC</v>
          </cell>
          <cell r="C49" t="str">
            <v>Эс Жи Капитал ХХК</v>
          </cell>
          <cell r="D49">
            <v>0</v>
          </cell>
          <cell r="E49">
            <v>0</v>
          </cell>
          <cell r="F49">
            <v>1637618</v>
          </cell>
          <cell r="G49">
            <v>124392739.8</v>
          </cell>
          <cell r="H49">
            <v>124392739.8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/>
          <cell r="O49"/>
          <cell r="P49"/>
          <cell r="Q49"/>
          <cell r="R49">
            <v>0</v>
          </cell>
          <cell r="S49"/>
          <cell r="T49"/>
          <cell r="U49"/>
          <cell r="V49"/>
          <cell r="W49">
            <v>0</v>
          </cell>
          <cell r="X49">
            <v>1637618</v>
          </cell>
          <cell r="Y49">
            <v>124392739.8</v>
          </cell>
          <cell r="Z49"/>
          <cell r="AA49"/>
        </row>
        <row r="50">
          <cell r="B50" t="str">
            <v>SILS</v>
          </cell>
          <cell r="C50" t="str">
            <v>Силвэр лайт секюритиз ҮЦК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53908</v>
          </cell>
          <cell r="O50">
            <v>11212864</v>
          </cell>
          <cell r="P50"/>
          <cell r="Q50"/>
          <cell r="R50">
            <v>11212864</v>
          </cell>
          <cell r="S50"/>
          <cell r="T50"/>
          <cell r="U50"/>
          <cell r="V50"/>
          <cell r="W50">
            <v>0</v>
          </cell>
          <cell r="X50">
            <v>53908</v>
          </cell>
          <cell r="Y50">
            <v>11212864</v>
          </cell>
          <cell r="Z50"/>
          <cell r="AA50"/>
        </row>
        <row r="51">
          <cell r="B51" t="str">
            <v>STIN</v>
          </cell>
          <cell r="C51" t="str">
            <v>Стандарт инвестмент ХХК</v>
          </cell>
          <cell r="D51">
            <v>397097</v>
          </cell>
          <cell r="E51">
            <v>186835001.22</v>
          </cell>
          <cell r="F51">
            <v>956080</v>
          </cell>
          <cell r="G51">
            <v>281201757.85000002</v>
          </cell>
          <cell r="H51">
            <v>468036759.07000005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8679898</v>
          </cell>
          <cell r="O51">
            <v>1805418784</v>
          </cell>
          <cell r="P51"/>
          <cell r="Q51"/>
          <cell r="R51">
            <v>1805418784</v>
          </cell>
          <cell r="S51"/>
          <cell r="T51"/>
          <cell r="U51"/>
          <cell r="V51"/>
          <cell r="W51">
            <v>0</v>
          </cell>
          <cell r="X51">
            <v>10033075</v>
          </cell>
          <cell r="Y51">
            <v>2273455543.0700002</v>
          </cell>
          <cell r="Z51"/>
          <cell r="AA51"/>
        </row>
        <row r="52">
          <cell r="B52" t="str">
            <v>STOK</v>
          </cell>
          <cell r="C52" t="str">
            <v>Стоклаб секьюритиз ҮЦК</v>
          </cell>
          <cell r="D52">
            <v>104</v>
          </cell>
          <cell r="E52">
            <v>9471.4699999999993</v>
          </cell>
          <cell r="F52">
            <v>2</v>
          </cell>
          <cell r="G52">
            <v>84.99</v>
          </cell>
          <cell r="H52">
            <v>9556.4599999999991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20732</v>
          </cell>
          <cell r="O52">
            <v>4312256</v>
          </cell>
          <cell r="P52"/>
          <cell r="Q52"/>
          <cell r="R52">
            <v>4312256</v>
          </cell>
          <cell r="S52"/>
          <cell r="T52"/>
          <cell r="U52"/>
          <cell r="V52"/>
          <cell r="W52">
            <v>0</v>
          </cell>
          <cell r="X52">
            <v>20838</v>
          </cell>
          <cell r="Y52">
            <v>4321812.46</v>
          </cell>
          <cell r="Z52"/>
          <cell r="AA52"/>
        </row>
        <row r="53">
          <cell r="B53" t="str">
            <v>TABO</v>
          </cell>
          <cell r="C53" t="str">
            <v>Таван богд ХХК</v>
          </cell>
          <cell r="D53">
            <v>0</v>
          </cell>
          <cell r="E53">
            <v>0</v>
          </cell>
          <cell r="F53">
            <v>13800</v>
          </cell>
          <cell r="G53">
            <v>3299670</v>
          </cell>
          <cell r="H53">
            <v>3299670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92877</v>
          </cell>
          <cell r="O53">
            <v>19318416</v>
          </cell>
          <cell r="P53"/>
          <cell r="Q53"/>
          <cell r="R53">
            <v>19318416</v>
          </cell>
          <cell r="S53"/>
          <cell r="T53"/>
          <cell r="U53"/>
          <cell r="V53"/>
          <cell r="W53">
            <v>0</v>
          </cell>
          <cell r="X53">
            <v>106677</v>
          </cell>
          <cell r="Y53">
            <v>22618086</v>
          </cell>
          <cell r="Z53"/>
          <cell r="AA53"/>
        </row>
        <row r="54">
          <cell r="B54" t="str">
            <v>TCHB</v>
          </cell>
          <cell r="C54" t="str">
            <v>Тулгат чандмань баян ХХК</v>
          </cell>
          <cell r="D54">
            <v>2624</v>
          </cell>
          <cell r="E54">
            <v>4795677.5999999996</v>
          </cell>
          <cell r="F54">
            <v>21692</v>
          </cell>
          <cell r="G54">
            <v>5639374.0899999999</v>
          </cell>
          <cell r="H54">
            <v>10435051.689999999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73074</v>
          </cell>
          <cell r="O54">
            <v>15199392</v>
          </cell>
          <cell r="P54"/>
          <cell r="Q54"/>
          <cell r="R54">
            <v>15199392</v>
          </cell>
          <cell r="S54"/>
          <cell r="T54"/>
          <cell r="U54"/>
          <cell r="V54"/>
          <cell r="W54">
            <v>0</v>
          </cell>
          <cell r="X54">
            <v>97390</v>
          </cell>
          <cell r="Y54">
            <v>25634443.689999998</v>
          </cell>
          <cell r="Z54"/>
          <cell r="AA54"/>
        </row>
        <row r="55">
          <cell r="B55" t="str">
            <v>TDB</v>
          </cell>
          <cell r="C55" t="str">
            <v>Ти Ди Би Капитал ХХК</v>
          </cell>
          <cell r="D55">
            <v>1138002</v>
          </cell>
          <cell r="E55">
            <v>298114282.19999999</v>
          </cell>
          <cell r="F55">
            <v>1425759</v>
          </cell>
          <cell r="G55">
            <v>612833168.22000003</v>
          </cell>
          <cell r="H55">
            <v>910947450.42000008</v>
          </cell>
          <cell r="I55">
            <v>0</v>
          </cell>
          <cell r="J55">
            <v>0</v>
          </cell>
          <cell r="K55">
            <v>239</v>
          </cell>
          <cell r="L55">
            <v>67900078</v>
          </cell>
          <cell r="M55">
            <v>67900078</v>
          </cell>
          <cell r="N55">
            <v>2415251</v>
          </cell>
          <cell r="O55">
            <v>502372208</v>
          </cell>
          <cell r="P55"/>
          <cell r="Q55"/>
          <cell r="R55">
            <v>502372208</v>
          </cell>
          <cell r="S55"/>
          <cell r="T55"/>
          <cell r="U55"/>
          <cell r="V55"/>
          <cell r="W55">
            <v>0</v>
          </cell>
          <cell r="X55">
            <v>4979251</v>
          </cell>
          <cell r="Y55">
            <v>1481219736.4200001</v>
          </cell>
          <cell r="Z55"/>
          <cell r="AA55"/>
        </row>
        <row r="56">
          <cell r="B56" t="str">
            <v>TNGR</v>
          </cell>
          <cell r="C56" t="str">
            <v>Тэнгэр капитал ХХК</v>
          </cell>
          <cell r="D56">
            <v>30235</v>
          </cell>
          <cell r="E56">
            <v>10166781.119999999</v>
          </cell>
          <cell r="F56">
            <v>58493</v>
          </cell>
          <cell r="G56">
            <v>22552472.27</v>
          </cell>
          <cell r="H56">
            <v>32719253.390000001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62550</v>
          </cell>
          <cell r="O56">
            <v>13010400</v>
          </cell>
          <cell r="P56"/>
          <cell r="Q56"/>
          <cell r="R56">
            <v>13010400</v>
          </cell>
          <cell r="S56"/>
          <cell r="T56"/>
          <cell r="U56"/>
          <cell r="V56"/>
          <cell r="W56">
            <v>0</v>
          </cell>
          <cell r="X56">
            <v>151278</v>
          </cell>
          <cell r="Y56">
            <v>45729653.390000001</v>
          </cell>
          <cell r="Z56"/>
          <cell r="AA56"/>
        </row>
        <row r="57">
          <cell r="B57" t="str">
            <v>TTOL</v>
          </cell>
          <cell r="C57" t="str">
            <v>Апекс Капитал ҮЦК</v>
          </cell>
          <cell r="D57">
            <v>4564673</v>
          </cell>
          <cell r="E57">
            <v>1471882704.6199999</v>
          </cell>
          <cell r="F57">
            <v>3329433</v>
          </cell>
          <cell r="G57">
            <v>943639021.01999998</v>
          </cell>
          <cell r="H57">
            <v>2415521725.6399999</v>
          </cell>
          <cell r="I57">
            <v>116</v>
          </cell>
          <cell r="J57">
            <v>33044079</v>
          </cell>
          <cell r="K57">
            <v>0</v>
          </cell>
          <cell r="L57">
            <v>0</v>
          </cell>
          <cell r="M57">
            <v>33044079</v>
          </cell>
          <cell r="N57">
            <v>43855888</v>
          </cell>
          <cell r="O57">
            <v>9122024704</v>
          </cell>
          <cell r="P57"/>
          <cell r="Q57"/>
          <cell r="R57">
            <v>9122024704</v>
          </cell>
          <cell r="S57"/>
          <cell r="T57"/>
          <cell r="U57"/>
          <cell r="V57"/>
          <cell r="W57">
            <v>0</v>
          </cell>
          <cell r="X57">
            <v>51750110</v>
          </cell>
          <cell r="Y57">
            <v>11570590508.639999</v>
          </cell>
          <cell r="Z57"/>
          <cell r="AA57"/>
        </row>
        <row r="58">
          <cell r="B58" t="str">
            <v>UNDR</v>
          </cell>
          <cell r="C58" t="str">
            <v>Өндөрхаан инвест ХХК</v>
          </cell>
          <cell r="D58">
            <v>6</v>
          </cell>
          <cell r="E58">
            <v>480000</v>
          </cell>
          <cell r="F58">
            <v>13994</v>
          </cell>
          <cell r="G58">
            <v>16384133</v>
          </cell>
          <cell r="H58">
            <v>16864133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5554</v>
          </cell>
          <cell r="O58">
            <v>1155232</v>
          </cell>
          <cell r="P58"/>
          <cell r="Q58"/>
          <cell r="R58">
            <v>1155232</v>
          </cell>
          <cell r="S58"/>
          <cell r="T58"/>
          <cell r="U58"/>
          <cell r="V58"/>
          <cell r="W58">
            <v>0</v>
          </cell>
          <cell r="X58">
            <v>19554</v>
          </cell>
          <cell r="Y58">
            <v>18019365</v>
          </cell>
          <cell r="Z58"/>
          <cell r="AA58"/>
        </row>
        <row r="59">
          <cell r="B59" t="str">
            <v>ZGB</v>
          </cell>
          <cell r="C59" t="str">
            <v>Таван Богд Капитал ХХК</v>
          </cell>
          <cell r="D59">
            <v>974302</v>
          </cell>
          <cell r="E59">
            <v>283673041.38999999</v>
          </cell>
          <cell r="F59">
            <v>990312</v>
          </cell>
          <cell r="G59">
            <v>303090507.94</v>
          </cell>
          <cell r="H59">
            <v>586763549.32999992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1680379</v>
          </cell>
          <cell r="O59">
            <v>349518832</v>
          </cell>
          <cell r="P59"/>
          <cell r="Q59"/>
          <cell r="R59">
            <v>349518832</v>
          </cell>
          <cell r="S59"/>
          <cell r="T59"/>
          <cell r="U59"/>
          <cell r="V59"/>
          <cell r="W59">
            <v>0</v>
          </cell>
          <cell r="X59">
            <v>3644993</v>
          </cell>
          <cell r="Y59">
            <v>936282381.32999992</v>
          </cell>
          <cell r="Z59"/>
          <cell r="AA59"/>
        </row>
        <row r="60">
          <cell r="B60" t="str">
            <v>ZRGD</v>
          </cell>
          <cell r="C60" t="str">
            <v>Зэргэд ХХК</v>
          </cell>
          <cell r="D60">
            <v>12173</v>
          </cell>
          <cell r="E60">
            <v>4575512.4800000004</v>
          </cell>
          <cell r="F60">
            <v>84138</v>
          </cell>
          <cell r="G60">
            <v>25060708.039999999</v>
          </cell>
          <cell r="H60">
            <v>29636220.52</v>
          </cell>
          <cell r="I60">
            <v>0</v>
          </cell>
          <cell r="J60">
            <v>0</v>
          </cell>
          <cell r="K60">
            <v>20</v>
          </cell>
          <cell r="L60">
            <v>2000000</v>
          </cell>
          <cell r="M60">
            <v>2000000</v>
          </cell>
          <cell r="N60">
            <v>191587</v>
          </cell>
          <cell r="O60">
            <v>39850096</v>
          </cell>
          <cell r="P60"/>
          <cell r="Q60"/>
          <cell r="R60">
            <v>39850096</v>
          </cell>
          <cell r="S60"/>
          <cell r="T60"/>
          <cell r="U60"/>
          <cell r="V60"/>
          <cell r="W60">
            <v>0</v>
          </cell>
          <cell r="X60">
            <v>287918</v>
          </cell>
          <cell r="Y60">
            <v>71486316.519999996</v>
          </cell>
          <cell r="Z60"/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>
            <v>0</v>
          </cell>
          <cell r="N9"/>
          <cell r="O9"/>
          <cell r="P9"/>
          <cell r="Q9"/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/>
          <cell r="Y9"/>
          <cell r="Z9"/>
          <cell r="AA9"/>
          <cell r="AB9"/>
          <cell r="AC9"/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>
            <v>0</v>
          </cell>
          <cell r="N10"/>
          <cell r="O10"/>
          <cell r="P10"/>
          <cell r="Q10"/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/>
          <cell r="Y10"/>
          <cell r="Z10"/>
          <cell r="AA10"/>
          <cell r="AB10"/>
          <cell r="AC10"/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2524</v>
          </cell>
          <cell r="G11">
            <v>1232910.5</v>
          </cell>
          <cell r="H11">
            <v>1232910.5</v>
          </cell>
          <cell r="I11"/>
          <cell r="J11"/>
          <cell r="K11"/>
          <cell r="L11"/>
          <cell r="M11">
            <v>0</v>
          </cell>
          <cell r="N11"/>
          <cell r="O11"/>
          <cell r="P11"/>
          <cell r="Q11"/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/>
          <cell r="Y11"/>
          <cell r="Z11"/>
          <cell r="AA11"/>
          <cell r="AB11"/>
          <cell r="AC11"/>
        </row>
        <row r="12">
          <cell r="B12" t="str">
            <v>ARD</v>
          </cell>
          <cell r="C12" t="str">
            <v>Ард капитал групп ХХК</v>
          </cell>
          <cell r="D12">
            <v>144307</v>
          </cell>
          <cell r="E12">
            <v>15621956.030000001</v>
          </cell>
          <cell r="F12">
            <v>2934455</v>
          </cell>
          <cell r="G12">
            <v>192499010.97</v>
          </cell>
          <cell r="H12">
            <v>208120967</v>
          </cell>
          <cell r="I12">
            <v>382635</v>
          </cell>
          <cell r="J12">
            <v>38263500</v>
          </cell>
          <cell r="K12"/>
          <cell r="L12"/>
          <cell r="M12">
            <v>38263500</v>
          </cell>
          <cell r="N12">
            <v>29518</v>
          </cell>
          <cell r="O12">
            <v>3255431.7</v>
          </cell>
          <cell r="P12">
            <v>500</v>
          </cell>
          <cell r="Q12">
            <v>57495</v>
          </cell>
          <cell r="R12">
            <v>3312926.7</v>
          </cell>
          <cell r="S12">
            <v>3</v>
          </cell>
          <cell r="T12">
            <v>300300</v>
          </cell>
          <cell r="U12">
            <v>3</v>
          </cell>
          <cell r="V12">
            <v>300300</v>
          </cell>
          <cell r="W12">
            <v>600600</v>
          </cell>
          <cell r="X12"/>
          <cell r="Y12"/>
          <cell r="Z12"/>
          <cell r="AA12"/>
          <cell r="AB12"/>
          <cell r="AC12"/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>
            <v>0</v>
          </cell>
          <cell r="N13"/>
          <cell r="O13"/>
          <cell r="P13"/>
          <cell r="Q13"/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/>
          <cell r="Y13"/>
          <cell r="Z13"/>
          <cell r="AA13"/>
          <cell r="AB13"/>
          <cell r="AC13"/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/>
          <cell r="J14"/>
          <cell r="K14"/>
          <cell r="L14"/>
          <cell r="M14">
            <v>0</v>
          </cell>
          <cell r="N14"/>
          <cell r="O14"/>
          <cell r="P14"/>
          <cell r="Q14"/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/>
          <cell r="Y14"/>
          <cell r="Z14"/>
          <cell r="AA14"/>
          <cell r="AB14"/>
          <cell r="AC14"/>
        </row>
        <row r="15">
          <cell r="B15" t="str">
            <v>BDSC</v>
          </cell>
          <cell r="C15" t="str">
            <v>БиДиСек ХК</v>
          </cell>
          <cell r="D15">
            <v>11171874</v>
          </cell>
          <cell r="E15">
            <v>1262716575.23</v>
          </cell>
          <cell r="F15">
            <v>11329614</v>
          </cell>
          <cell r="G15">
            <v>1353561252.6700001</v>
          </cell>
          <cell r="H15">
            <v>2616277827.9000001</v>
          </cell>
          <cell r="I15">
            <v>3279282</v>
          </cell>
          <cell r="J15">
            <v>327928200</v>
          </cell>
          <cell r="K15"/>
          <cell r="L15"/>
          <cell r="M15">
            <v>327928200</v>
          </cell>
          <cell r="N15">
            <v>9205</v>
          </cell>
          <cell r="O15">
            <v>1014194</v>
          </cell>
          <cell r="P15">
            <v>300</v>
          </cell>
          <cell r="Q15">
            <v>34498</v>
          </cell>
          <cell r="R15">
            <v>1048692</v>
          </cell>
          <cell r="S15">
            <v>295</v>
          </cell>
          <cell r="T15">
            <v>29497050</v>
          </cell>
          <cell r="U15">
            <v>295</v>
          </cell>
          <cell r="V15">
            <v>29497050</v>
          </cell>
          <cell r="W15">
            <v>58994100</v>
          </cell>
          <cell r="X15"/>
          <cell r="Y15"/>
          <cell r="Z15"/>
          <cell r="AA15"/>
          <cell r="AB15"/>
          <cell r="AC15"/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>
            <v>0</v>
          </cell>
          <cell r="N16"/>
          <cell r="O16"/>
          <cell r="P16"/>
          <cell r="Q16"/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/>
          <cell r="Y16"/>
          <cell r="Z16"/>
          <cell r="AA16"/>
          <cell r="AB16"/>
          <cell r="AC16"/>
        </row>
        <row r="17">
          <cell r="B17" t="str">
            <v>BLMB</v>
          </cell>
          <cell r="C17" t="str">
            <v>Блүмсбюри секюритиес ХХК</v>
          </cell>
          <cell r="D17">
            <v>170</v>
          </cell>
          <cell r="E17">
            <v>340000</v>
          </cell>
          <cell r="F17">
            <v>1904</v>
          </cell>
          <cell r="G17">
            <v>1081908.05</v>
          </cell>
          <cell r="H17">
            <v>1421908.05</v>
          </cell>
          <cell r="I17">
            <v>2000</v>
          </cell>
          <cell r="J17">
            <v>200000</v>
          </cell>
          <cell r="K17"/>
          <cell r="L17"/>
          <cell r="M17">
            <v>200000</v>
          </cell>
          <cell r="N17"/>
          <cell r="O17"/>
          <cell r="P17"/>
          <cell r="Q17"/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/>
          <cell r="Y17"/>
          <cell r="Z17"/>
          <cell r="AA17"/>
          <cell r="AB17"/>
          <cell r="AC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>
            <v>0</v>
          </cell>
          <cell r="N18"/>
          <cell r="O18"/>
          <cell r="P18"/>
          <cell r="Q18"/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/>
          <cell r="Y18"/>
          <cell r="Z18"/>
          <cell r="AA18"/>
          <cell r="AB18"/>
          <cell r="AC18"/>
        </row>
        <row r="19">
          <cell r="B19" t="str">
            <v>BULG</v>
          </cell>
          <cell r="C19" t="str">
            <v>Булган брокер ХХК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/>
          <cell r="J19"/>
          <cell r="K19"/>
          <cell r="L19"/>
          <cell r="M19">
            <v>0</v>
          </cell>
          <cell r="N19"/>
          <cell r="O19"/>
          <cell r="P19"/>
          <cell r="Q19"/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/>
          <cell r="Y19"/>
          <cell r="Z19"/>
          <cell r="AA19"/>
          <cell r="AB19"/>
          <cell r="AC19"/>
        </row>
        <row r="20">
          <cell r="B20" t="str">
            <v>BUMB</v>
          </cell>
          <cell r="C20" t="str">
            <v>Бумбат-Алтай ХХК</v>
          </cell>
          <cell r="D20">
            <v>449966</v>
          </cell>
          <cell r="E20">
            <v>71171000.010000005</v>
          </cell>
          <cell r="F20">
            <v>7004570</v>
          </cell>
          <cell r="G20">
            <v>328243623.07999998</v>
          </cell>
          <cell r="H20">
            <v>399414623.08999997</v>
          </cell>
          <cell r="I20">
            <v>106901</v>
          </cell>
          <cell r="J20">
            <v>10690100</v>
          </cell>
          <cell r="K20"/>
          <cell r="L20"/>
          <cell r="M20">
            <v>10690100</v>
          </cell>
          <cell r="N20">
            <v>129215</v>
          </cell>
          <cell r="O20">
            <v>13575945</v>
          </cell>
          <cell r="P20">
            <v>105000</v>
          </cell>
          <cell r="Q20">
            <v>11568380</v>
          </cell>
          <cell r="R20">
            <v>25144325</v>
          </cell>
          <cell r="S20">
            <v>8</v>
          </cell>
          <cell r="T20">
            <v>800010</v>
          </cell>
          <cell r="U20">
            <v>0</v>
          </cell>
          <cell r="V20">
            <v>0</v>
          </cell>
          <cell r="W20">
            <v>800010</v>
          </cell>
          <cell r="X20"/>
          <cell r="Y20"/>
          <cell r="Z20"/>
          <cell r="AA20"/>
          <cell r="AB20"/>
          <cell r="AC20"/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154022</v>
          </cell>
          <cell r="E21">
            <v>6818801.2000000002</v>
          </cell>
          <cell r="F21">
            <v>25831</v>
          </cell>
          <cell r="G21">
            <v>3839047.66</v>
          </cell>
          <cell r="H21">
            <v>10657848.859999999</v>
          </cell>
          <cell r="I21">
            <v>22141</v>
          </cell>
          <cell r="J21">
            <v>2214100</v>
          </cell>
          <cell r="K21"/>
          <cell r="L21"/>
          <cell r="M21">
            <v>2214100</v>
          </cell>
          <cell r="N21"/>
          <cell r="O21"/>
          <cell r="P21"/>
          <cell r="Q21"/>
          <cell r="R21">
            <v>0</v>
          </cell>
          <cell r="S21">
            <v>329</v>
          </cell>
          <cell r="T21">
            <v>32902780</v>
          </cell>
          <cell r="U21">
            <v>60</v>
          </cell>
          <cell r="V21">
            <v>6000600</v>
          </cell>
          <cell r="W21">
            <v>38903380</v>
          </cell>
          <cell r="X21"/>
          <cell r="Y21"/>
          <cell r="Z21"/>
          <cell r="AA21"/>
          <cell r="AB21"/>
          <cell r="AC21"/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>
            <v>0</v>
          </cell>
          <cell r="N22"/>
          <cell r="O22"/>
          <cell r="P22"/>
          <cell r="Q22"/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/>
          <cell r="Y22"/>
          <cell r="Z22"/>
          <cell r="AA22"/>
          <cell r="AB22"/>
          <cell r="AC22"/>
        </row>
        <row r="23">
          <cell r="B23" t="str">
            <v>CTRL</v>
          </cell>
          <cell r="C23" t="str">
            <v>Централ секьюритийз ҮЦК</v>
          </cell>
          <cell r="D23">
            <v>15471</v>
          </cell>
          <cell r="E23">
            <v>6049598.25</v>
          </cell>
          <cell r="F23">
            <v>151005</v>
          </cell>
          <cell r="G23">
            <v>24287823.870000001</v>
          </cell>
          <cell r="H23">
            <v>30337422.120000001</v>
          </cell>
          <cell r="I23"/>
          <cell r="J23"/>
          <cell r="K23"/>
          <cell r="L23"/>
          <cell r="M23">
            <v>0</v>
          </cell>
          <cell r="N23"/>
          <cell r="O23"/>
          <cell r="P23"/>
          <cell r="Q23"/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/>
          <cell r="Y23"/>
          <cell r="Z23"/>
          <cell r="AA23"/>
          <cell r="AB23"/>
          <cell r="AC23"/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>
            <v>0</v>
          </cell>
          <cell r="N24"/>
          <cell r="O24"/>
          <cell r="P24"/>
          <cell r="Q24"/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/>
          <cell r="Y24"/>
          <cell r="Z24"/>
          <cell r="AA24"/>
          <cell r="AB24"/>
          <cell r="AC24"/>
        </row>
        <row r="25">
          <cell r="B25" t="str">
            <v>DELG</v>
          </cell>
          <cell r="C25" t="str">
            <v>Дэлгэрхангай секюритиз ХХК</v>
          </cell>
          <cell r="D25">
            <v>70</v>
          </cell>
          <cell r="E25">
            <v>1197000</v>
          </cell>
          <cell r="F25">
            <v>7149</v>
          </cell>
          <cell r="G25">
            <v>9906349</v>
          </cell>
          <cell r="H25">
            <v>11103349</v>
          </cell>
          <cell r="I25"/>
          <cell r="J25"/>
          <cell r="K25"/>
          <cell r="L25"/>
          <cell r="M25">
            <v>0</v>
          </cell>
          <cell r="N25"/>
          <cell r="O25"/>
          <cell r="P25"/>
          <cell r="Q25"/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/>
          <cell r="Y25"/>
          <cell r="Z25"/>
          <cell r="AA25"/>
          <cell r="AB25"/>
          <cell r="AC25"/>
        </row>
        <row r="26">
          <cell r="B26" t="str">
            <v>DOMI</v>
          </cell>
          <cell r="C26" t="str">
            <v>Домикс сек ҮЦК ХХК</v>
          </cell>
          <cell r="D26">
            <v>1206</v>
          </cell>
          <cell r="E26">
            <v>918977</v>
          </cell>
          <cell r="F26">
            <v>5000</v>
          </cell>
          <cell r="G26">
            <v>2050010</v>
          </cell>
          <cell r="H26">
            <v>2968987</v>
          </cell>
          <cell r="I26"/>
          <cell r="J26"/>
          <cell r="K26"/>
          <cell r="L26"/>
          <cell r="M26">
            <v>0</v>
          </cell>
          <cell r="N26">
            <v>1130</v>
          </cell>
          <cell r="O26">
            <v>129950</v>
          </cell>
          <cell r="P26"/>
          <cell r="Q26"/>
          <cell r="R26">
            <v>129950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/>
          <cell r="Y26"/>
          <cell r="Z26"/>
          <cell r="AA26"/>
          <cell r="AB26"/>
          <cell r="AC26"/>
        </row>
        <row r="27">
          <cell r="B27" t="str">
            <v>DRBR</v>
          </cell>
          <cell r="C27" t="str">
            <v>Дархан брокер ХХК</v>
          </cell>
          <cell r="D27">
            <v>2015</v>
          </cell>
          <cell r="E27">
            <v>416765</v>
          </cell>
          <cell r="F27">
            <v>35622</v>
          </cell>
          <cell r="G27">
            <v>1056919.1299999999</v>
          </cell>
          <cell r="H27">
            <v>1473684.13</v>
          </cell>
          <cell r="I27"/>
          <cell r="J27"/>
          <cell r="K27"/>
          <cell r="L27"/>
          <cell r="M27">
            <v>0</v>
          </cell>
          <cell r="N27"/>
          <cell r="O27"/>
          <cell r="P27"/>
          <cell r="Q27"/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/>
          <cell r="Y27"/>
          <cell r="Z27"/>
          <cell r="AA27"/>
          <cell r="AB27"/>
          <cell r="AC27"/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>
            <v>0</v>
          </cell>
          <cell r="N28"/>
          <cell r="O28"/>
          <cell r="P28"/>
          <cell r="Q28"/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/>
          <cell r="Y28"/>
          <cell r="Z28"/>
          <cell r="AA28"/>
          <cell r="AB28"/>
          <cell r="AC28"/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>
            <v>0</v>
          </cell>
          <cell r="N29"/>
          <cell r="O29"/>
          <cell r="P29"/>
          <cell r="Q29"/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/>
          <cell r="Y29"/>
          <cell r="Z29"/>
          <cell r="AA29"/>
          <cell r="AB29"/>
          <cell r="AC29"/>
        </row>
        <row r="30">
          <cell r="B30" t="str">
            <v>GATR</v>
          </cell>
          <cell r="C30" t="str">
            <v>Гацуурт трейд ХХК</v>
          </cell>
          <cell r="D30">
            <v>38992</v>
          </cell>
          <cell r="E30">
            <v>16666804</v>
          </cell>
          <cell r="F30">
            <v>9215</v>
          </cell>
          <cell r="G30">
            <v>5197045</v>
          </cell>
          <cell r="H30">
            <v>21863849</v>
          </cell>
          <cell r="I30"/>
          <cell r="J30"/>
          <cell r="K30"/>
          <cell r="L30"/>
          <cell r="M30">
            <v>0</v>
          </cell>
          <cell r="N30"/>
          <cell r="O30"/>
          <cell r="P30"/>
          <cell r="Q30"/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/>
          <cell r="Y30"/>
          <cell r="Z30"/>
          <cell r="AA30"/>
          <cell r="AB30"/>
          <cell r="AC30"/>
        </row>
        <row r="31">
          <cell r="B31" t="str">
            <v>GAUL</v>
          </cell>
          <cell r="C31" t="str">
            <v>Гаүли ХХК</v>
          </cell>
          <cell r="D31">
            <v>48253</v>
          </cell>
          <cell r="E31">
            <v>12284169.58</v>
          </cell>
          <cell r="F31">
            <v>214408</v>
          </cell>
          <cell r="G31">
            <v>107324123</v>
          </cell>
          <cell r="H31">
            <v>119608292.58</v>
          </cell>
          <cell r="I31">
            <v>78027</v>
          </cell>
          <cell r="J31">
            <v>7802700</v>
          </cell>
          <cell r="K31"/>
          <cell r="L31"/>
          <cell r="M31">
            <v>7802700</v>
          </cell>
          <cell r="N31"/>
          <cell r="O31"/>
          <cell r="P31">
            <v>2500</v>
          </cell>
          <cell r="Q31">
            <v>287500</v>
          </cell>
          <cell r="R31">
            <v>287500</v>
          </cell>
          <cell r="S31">
            <v>3</v>
          </cell>
          <cell r="T31">
            <v>300000</v>
          </cell>
          <cell r="U31">
            <v>0</v>
          </cell>
          <cell r="V31">
            <v>0</v>
          </cell>
          <cell r="W31">
            <v>300000</v>
          </cell>
          <cell r="X31"/>
          <cell r="Y31"/>
          <cell r="Z31"/>
          <cell r="AA31"/>
          <cell r="AB31"/>
          <cell r="AC31"/>
        </row>
        <row r="32">
          <cell r="B32" t="str">
            <v>GDEV</v>
          </cell>
          <cell r="C32" t="str">
            <v>Гранддевелопмент ХХК</v>
          </cell>
          <cell r="D32">
            <v>69822</v>
          </cell>
          <cell r="E32">
            <v>3560801.8</v>
          </cell>
          <cell r="F32">
            <v>12724</v>
          </cell>
          <cell r="G32">
            <v>652863</v>
          </cell>
          <cell r="H32">
            <v>4213664.8</v>
          </cell>
          <cell r="I32"/>
          <cell r="J32"/>
          <cell r="K32"/>
          <cell r="L32"/>
          <cell r="M32">
            <v>0</v>
          </cell>
          <cell r="N32">
            <v>5000</v>
          </cell>
          <cell r="O32">
            <v>525050</v>
          </cell>
          <cell r="P32"/>
          <cell r="Q32"/>
          <cell r="R32">
            <v>525050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/>
          <cell r="Y32"/>
          <cell r="Z32"/>
          <cell r="AA32"/>
          <cell r="AB32"/>
          <cell r="AC32"/>
        </row>
        <row r="33">
          <cell r="B33" t="str">
            <v>GDSC</v>
          </cell>
          <cell r="C33" t="str">
            <v>Гүүдсек ХХК</v>
          </cell>
          <cell r="D33">
            <v>6391563</v>
          </cell>
          <cell r="E33">
            <v>282133433.82999998</v>
          </cell>
          <cell r="F33">
            <v>22246</v>
          </cell>
          <cell r="G33">
            <v>9940958</v>
          </cell>
          <cell r="H33">
            <v>292074391.82999998</v>
          </cell>
          <cell r="I33">
            <v>52666</v>
          </cell>
          <cell r="J33">
            <v>5266600</v>
          </cell>
          <cell r="K33"/>
          <cell r="L33"/>
          <cell r="M33">
            <v>5266600</v>
          </cell>
          <cell r="N33"/>
          <cell r="O33"/>
          <cell r="P33"/>
          <cell r="Q33"/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/>
          <cell r="Y33"/>
          <cell r="Z33"/>
          <cell r="AA33"/>
          <cell r="AB33"/>
          <cell r="AC33"/>
        </row>
        <row r="34">
          <cell r="B34" t="str">
            <v>GLMT</v>
          </cell>
          <cell r="C34" t="str">
            <v>Голомт Капитал ХХК</v>
          </cell>
          <cell r="D34">
            <v>495707</v>
          </cell>
          <cell r="E34">
            <v>50872890.039999999</v>
          </cell>
          <cell r="F34">
            <v>1013756</v>
          </cell>
          <cell r="G34">
            <v>81402486.819999993</v>
          </cell>
          <cell r="H34">
            <v>132275376.85999998</v>
          </cell>
          <cell r="I34">
            <v>1072866</v>
          </cell>
          <cell r="J34">
            <v>107286600</v>
          </cell>
          <cell r="K34"/>
          <cell r="L34"/>
          <cell r="M34">
            <v>107286600</v>
          </cell>
          <cell r="N34">
            <v>5537</v>
          </cell>
          <cell r="O34">
            <v>632033</v>
          </cell>
          <cell r="P34">
            <v>7910</v>
          </cell>
          <cell r="Q34">
            <v>889300</v>
          </cell>
          <cell r="R34">
            <v>1521333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/>
          <cell r="Y34"/>
          <cell r="Z34"/>
          <cell r="AA34"/>
          <cell r="AB34"/>
          <cell r="AC34"/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/>
          <cell r="J35"/>
          <cell r="K35"/>
          <cell r="L35"/>
          <cell r="M35">
            <v>0</v>
          </cell>
          <cell r="N35"/>
          <cell r="O35"/>
          <cell r="P35"/>
          <cell r="Q35"/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/>
          <cell r="Y35"/>
          <cell r="Z35"/>
          <cell r="AA35"/>
          <cell r="AB35"/>
          <cell r="AC35"/>
        </row>
        <row r="36">
          <cell r="B36" t="str">
            <v>HUN</v>
          </cell>
          <cell r="C36" t="str">
            <v>Хүннү Эмпайр ХХК</v>
          </cell>
          <cell r="D36">
            <v>4515</v>
          </cell>
          <cell r="E36">
            <v>477181</v>
          </cell>
          <cell r="F36">
            <v>0</v>
          </cell>
          <cell r="G36">
            <v>0</v>
          </cell>
          <cell r="H36">
            <v>477181</v>
          </cell>
          <cell r="I36">
            <v>20700</v>
          </cell>
          <cell r="J36">
            <v>2070000</v>
          </cell>
          <cell r="K36"/>
          <cell r="L36"/>
          <cell r="M36">
            <v>2070000</v>
          </cell>
          <cell r="N36"/>
          <cell r="O36"/>
          <cell r="P36"/>
          <cell r="Q36"/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/>
          <cell r="Y36"/>
          <cell r="Z36"/>
          <cell r="AA36"/>
          <cell r="AB36"/>
          <cell r="AC36"/>
        </row>
        <row r="37">
          <cell r="B37" t="str">
            <v>INVC</v>
          </cell>
          <cell r="C37" t="str">
            <v>Инвескор капитал ҮЦК</v>
          </cell>
          <cell r="D37">
            <v>377</v>
          </cell>
          <cell r="E37">
            <v>1069728.9999999998</v>
          </cell>
          <cell r="F37">
            <v>2912</v>
          </cell>
          <cell r="G37">
            <v>8269383</v>
          </cell>
          <cell r="H37">
            <v>9339112</v>
          </cell>
          <cell r="I37">
            <v>692978</v>
          </cell>
          <cell r="J37">
            <v>69297800</v>
          </cell>
          <cell r="K37"/>
          <cell r="L37"/>
          <cell r="M37">
            <v>69297800</v>
          </cell>
          <cell r="N37">
            <v>10000</v>
          </cell>
          <cell r="O37">
            <v>1147948.8</v>
          </cell>
          <cell r="P37">
            <v>381267</v>
          </cell>
          <cell r="Q37">
            <v>40958593.899999999</v>
          </cell>
          <cell r="R37">
            <v>42106542.699999996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/>
          <cell r="Y37"/>
          <cell r="Z37"/>
          <cell r="AA37"/>
          <cell r="AB37"/>
          <cell r="AC37"/>
        </row>
        <row r="38">
          <cell r="B38" t="str">
            <v>LFTI</v>
          </cell>
          <cell r="C38" t="str">
            <v>Лайфтайм инвестмент ХХК</v>
          </cell>
          <cell r="D38">
            <v>1955</v>
          </cell>
          <cell r="E38">
            <v>139801</v>
          </cell>
          <cell r="F38">
            <v>0</v>
          </cell>
          <cell r="G38">
            <v>0</v>
          </cell>
          <cell r="H38">
            <v>139801</v>
          </cell>
          <cell r="I38">
            <v>8456</v>
          </cell>
          <cell r="J38">
            <v>845600</v>
          </cell>
          <cell r="K38"/>
          <cell r="L38"/>
          <cell r="M38">
            <v>845600</v>
          </cell>
          <cell r="N38"/>
          <cell r="O38"/>
          <cell r="P38"/>
          <cell r="Q38"/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/>
          <cell r="Y38"/>
          <cell r="Z38"/>
          <cell r="AA38"/>
          <cell r="AB38"/>
          <cell r="AC38"/>
        </row>
        <row r="39">
          <cell r="B39" t="str">
            <v>MERG</v>
          </cell>
          <cell r="C39" t="str">
            <v>Мэргэн санаа ХХК</v>
          </cell>
          <cell r="D39">
            <v>1820</v>
          </cell>
          <cell r="E39">
            <v>891973.8</v>
          </cell>
          <cell r="F39">
            <v>2402</v>
          </cell>
          <cell r="G39">
            <v>1891500</v>
          </cell>
          <cell r="H39">
            <v>2783473.8</v>
          </cell>
          <cell r="I39">
            <v>75679</v>
          </cell>
          <cell r="J39">
            <v>7567900</v>
          </cell>
          <cell r="K39"/>
          <cell r="L39"/>
          <cell r="M39">
            <v>7567900</v>
          </cell>
          <cell r="N39"/>
          <cell r="O39"/>
          <cell r="P39"/>
          <cell r="Q39"/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/>
          <cell r="Y39"/>
          <cell r="Z39"/>
          <cell r="AA39"/>
          <cell r="AB39"/>
          <cell r="AC39"/>
        </row>
        <row r="40">
          <cell r="B40" t="str">
            <v>MIBG</v>
          </cell>
          <cell r="C40" t="str">
            <v>Эм Ай Би Жи ХХК</v>
          </cell>
          <cell r="D40">
            <v>100</v>
          </cell>
          <cell r="E40">
            <v>700000</v>
          </cell>
          <cell r="F40">
            <v>0</v>
          </cell>
          <cell r="G40">
            <v>0</v>
          </cell>
          <cell r="H40">
            <v>700000</v>
          </cell>
          <cell r="I40"/>
          <cell r="J40"/>
          <cell r="K40"/>
          <cell r="L40"/>
          <cell r="M40">
            <v>0</v>
          </cell>
          <cell r="N40"/>
          <cell r="O40"/>
          <cell r="P40"/>
          <cell r="Q40"/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/>
          <cell r="Y40"/>
          <cell r="Z40"/>
          <cell r="AA40"/>
          <cell r="AB40"/>
          <cell r="AC40"/>
        </row>
        <row r="41">
          <cell r="B41" t="str">
            <v>MICC</v>
          </cell>
          <cell r="C41" t="str">
            <v>Эм Ай Си Си ХХК</v>
          </cell>
          <cell r="D41">
            <v>90</v>
          </cell>
          <cell r="E41">
            <v>3480</v>
          </cell>
          <cell r="F41">
            <v>0</v>
          </cell>
          <cell r="G41">
            <v>0</v>
          </cell>
          <cell r="H41">
            <v>3480</v>
          </cell>
          <cell r="I41"/>
          <cell r="J41"/>
          <cell r="K41"/>
          <cell r="L41"/>
          <cell r="M41">
            <v>0</v>
          </cell>
          <cell r="N41"/>
          <cell r="O41"/>
          <cell r="P41"/>
          <cell r="Q41"/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/>
          <cell r="Y41"/>
          <cell r="Z41"/>
          <cell r="AA41"/>
          <cell r="AB41"/>
          <cell r="AC41"/>
        </row>
        <row r="42">
          <cell r="B42" t="str">
            <v>MNET</v>
          </cell>
          <cell r="C42" t="str">
            <v>Ард секюритиз ХХК</v>
          </cell>
          <cell r="D42">
            <v>4576179</v>
          </cell>
          <cell r="E42">
            <v>824538040.45000005</v>
          </cell>
          <cell r="F42">
            <v>1234763</v>
          </cell>
          <cell r="G42">
            <v>492672315.02000004</v>
          </cell>
          <cell r="H42">
            <v>1317210355.47</v>
          </cell>
          <cell r="I42">
            <v>36237074</v>
          </cell>
          <cell r="J42">
            <v>3623707400</v>
          </cell>
          <cell r="K42">
            <v>47500000</v>
          </cell>
          <cell r="L42">
            <v>4750000000</v>
          </cell>
          <cell r="M42">
            <v>8373707400</v>
          </cell>
          <cell r="N42">
            <v>1727306</v>
          </cell>
          <cell r="O42">
            <v>185285495.80000001</v>
          </cell>
          <cell r="P42">
            <v>1486763</v>
          </cell>
          <cell r="Q42">
            <v>159102930.69999999</v>
          </cell>
          <cell r="R42">
            <v>344388426.5</v>
          </cell>
          <cell r="S42">
            <v>0</v>
          </cell>
          <cell r="T42">
            <v>0</v>
          </cell>
          <cell r="U42">
            <v>10</v>
          </cell>
          <cell r="V42">
            <v>1000070</v>
          </cell>
          <cell r="W42">
            <v>1000070</v>
          </cell>
          <cell r="X42"/>
          <cell r="Y42"/>
          <cell r="Z42"/>
          <cell r="AA42"/>
          <cell r="AB42"/>
          <cell r="AC42"/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>
            <v>0</v>
          </cell>
          <cell r="N43"/>
          <cell r="O43"/>
          <cell r="P43"/>
          <cell r="Q43"/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/>
          <cell r="Y43"/>
          <cell r="Z43"/>
          <cell r="AA43"/>
          <cell r="AB43"/>
          <cell r="AC43"/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>
            <v>0</v>
          </cell>
          <cell r="N44"/>
          <cell r="O44"/>
          <cell r="P44"/>
          <cell r="Q44"/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/>
          <cell r="Y44"/>
          <cell r="Z44"/>
          <cell r="AA44"/>
          <cell r="AB44"/>
          <cell r="AC44"/>
        </row>
        <row r="45">
          <cell r="B45" t="str">
            <v>MSDQ</v>
          </cell>
          <cell r="C45" t="str">
            <v>Масдак ХХК</v>
          </cell>
          <cell r="D45">
            <v>3385</v>
          </cell>
          <cell r="E45">
            <v>843950.3</v>
          </cell>
          <cell r="F45">
            <v>349</v>
          </cell>
          <cell r="G45">
            <v>780050</v>
          </cell>
          <cell r="H45">
            <v>1624000.3</v>
          </cell>
          <cell r="I45">
            <v>32618</v>
          </cell>
          <cell r="J45">
            <v>3261800</v>
          </cell>
          <cell r="K45"/>
          <cell r="L45"/>
          <cell r="M45">
            <v>3261800</v>
          </cell>
          <cell r="N45"/>
          <cell r="O45"/>
          <cell r="P45"/>
          <cell r="Q45"/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/>
          <cell r="Y45"/>
          <cell r="Z45"/>
          <cell r="AA45"/>
          <cell r="AB45"/>
          <cell r="AC45"/>
        </row>
        <row r="46">
          <cell r="B46" t="str">
            <v>MSEC</v>
          </cell>
          <cell r="C46" t="str">
            <v>Монсек ХХК</v>
          </cell>
          <cell r="D46">
            <v>297967</v>
          </cell>
          <cell r="E46">
            <v>16026070.030000001</v>
          </cell>
          <cell r="F46">
            <v>23485</v>
          </cell>
          <cell r="G46">
            <v>6036784.2999999998</v>
          </cell>
          <cell r="H46">
            <v>22062854.330000002</v>
          </cell>
          <cell r="I46"/>
          <cell r="J46"/>
          <cell r="K46"/>
          <cell r="L46"/>
          <cell r="M46">
            <v>0</v>
          </cell>
          <cell r="N46">
            <v>10050</v>
          </cell>
          <cell r="O46">
            <v>1055300.5</v>
          </cell>
          <cell r="P46"/>
          <cell r="Q46"/>
          <cell r="R46">
            <v>1055300.5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/>
          <cell r="Y46"/>
          <cell r="Z46"/>
          <cell r="AA46"/>
          <cell r="AB46"/>
          <cell r="AC46"/>
        </row>
        <row r="47">
          <cell r="B47" t="str">
            <v>NOVL</v>
          </cell>
          <cell r="C47" t="str">
            <v>Новел инвестмент ХХК</v>
          </cell>
          <cell r="D47">
            <v>41741</v>
          </cell>
          <cell r="E47">
            <v>56744864</v>
          </cell>
          <cell r="F47">
            <v>117498</v>
          </cell>
          <cell r="G47">
            <v>27529868.760000002</v>
          </cell>
          <cell r="H47">
            <v>84274732.760000005</v>
          </cell>
          <cell r="I47">
            <v>98218</v>
          </cell>
          <cell r="J47">
            <v>9821800</v>
          </cell>
          <cell r="K47"/>
          <cell r="L47"/>
          <cell r="M47">
            <v>9821800</v>
          </cell>
          <cell r="N47"/>
          <cell r="O47"/>
          <cell r="P47"/>
          <cell r="Q47"/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/>
          <cell r="Y47"/>
          <cell r="Z47"/>
          <cell r="AA47"/>
          <cell r="AB47"/>
          <cell r="AC47"/>
        </row>
        <row r="48">
          <cell r="B48" t="str">
            <v>NSEC</v>
          </cell>
          <cell r="C48" t="str">
            <v>Нэйшнл сэкюритис ХХК</v>
          </cell>
          <cell r="D48">
            <v>15521</v>
          </cell>
          <cell r="E48">
            <v>532511.65</v>
          </cell>
          <cell r="F48">
            <v>1520</v>
          </cell>
          <cell r="G48">
            <v>8610235</v>
          </cell>
          <cell r="H48">
            <v>9142746.6500000004</v>
          </cell>
          <cell r="I48">
            <v>15299</v>
          </cell>
          <cell r="J48">
            <v>1529900</v>
          </cell>
          <cell r="K48"/>
          <cell r="L48"/>
          <cell r="M48">
            <v>1529900</v>
          </cell>
          <cell r="N48"/>
          <cell r="O48"/>
          <cell r="P48"/>
          <cell r="Q48"/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/>
          <cell r="Y48"/>
          <cell r="Z48"/>
          <cell r="AA48"/>
          <cell r="AB48"/>
          <cell r="AC48"/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211886</v>
          </cell>
          <cell r="G49">
            <v>6356580</v>
          </cell>
          <cell r="H49">
            <v>6356580</v>
          </cell>
          <cell r="I49">
            <v>8354</v>
          </cell>
          <cell r="J49">
            <v>835400</v>
          </cell>
          <cell r="K49"/>
          <cell r="L49"/>
          <cell r="M49">
            <v>835400</v>
          </cell>
          <cell r="N49"/>
          <cell r="O49"/>
          <cell r="P49"/>
          <cell r="Q49"/>
          <cell r="R49">
            <v>0</v>
          </cell>
          <cell r="S49">
            <v>20</v>
          </cell>
          <cell r="T49">
            <v>2000390</v>
          </cell>
          <cell r="U49">
            <v>290</v>
          </cell>
          <cell r="V49">
            <v>29002510</v>
          </cell>
          <cell r="W49">
            <v>31002900</v>
          </cell>
          <cell r="X49"/>
          <cell r="Y49"/>
          <cell r="Z49"/>
          <cell r="AA49"/>
          <cell r="AB49"/>
          <cell r="AC49"/>
        </row>
        <row r="50">
          <cell r="B50" t="str">
            <v>SANR</v>
          </cell>
          <cell r="C50" t="str">
            <v>Санар ХХК</v>
          </cell>
          <cell r="D50">
            <v>2950</v>
          </cell>
          <cell r="E50">
            <v>1135400</v>
          </cell>
          <cell r="F50">
            <v>5082</v>
          </cell>
          <cell r="G50">
            <v>2213807</v>
          </cell>
          <cell r="H50">
            <v>3349207</v>
          </cell>
          <cell r="I50"/>
          <cell r="J50"/>
          <cell r="K50"/>
          <cell r="L50"/>
          <cell r="M50">
            <v>0</v>
          </cell>
          <cell r="N50"/>
          <cell r="O50"/>
          <cell r="P50"/>
          <cell r="Q50"/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/>
          <cell r="Y50"/>
          <cell r="Z50"/>
          <cell r="AA50"/>
          <cell r="AB50"/>
          <cell r="AC50"/>
        </row>
        <row r="51">
          <cell r="B51" t="str">
            <v>SECP</v>
          </cell>
          <cell r="C51" t="str">
            <v>СИКАП</v>
          </cell>
          <cell r="D51">
            <v>948</v>
          </cell>
          <cell r="E51">
            <v>243495</v>
          </cell>
          <cell r="F51">
            <v>8500</v>
          </cell>
          <cell r="G51">
            <v>131350</v>
          </cell>
          <cell r="H51">
            <v>374845</v>
          </cell>
          <cell r="I51">
            <v>1000</v>
          </cell>
          <cell r="J51">
            <v>100000</v>
          </cell>
          <cell r="K51"/>
          <cell r="L51"/>
          <cell r="M51">
            <v>100000</v>
          </cell>
          <cell r="N51"/>
          <cell r="O51"/>
          <cell r="P51"/>
          <cell r="Q51"/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/>
          <cell r="Y51"/>
          <cell r="Z51"/>
          <cell r="AA51"/>
          <cell r="AB51"/>
          <cell r="AC51"/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38680</v>
          </cell>
          <cell r="G52">
            <v>16519200</v>
          </cell>
          <cell r="H52">
            <v>16519200</v>
          </cell>
          <cell r="I52"/>
          <cell r="J52"/>
          <cell r="K52"/>
          <cell r="L52"/>
          <cell r="M52">
            <v>0</v>
          </cell>
          <cell r="N52"/>
          <cell r="O52"/>
          <cell r="P52"/>
          <cell r="Q52"/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/>
          <cell r="Y52"/>
          <cell r="Z52"/>
          <cell r="AA52"/>
          <cell r="AB52"/>
          <cell r="AC52"/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>
            <v>0</v>
          </cell>
          <cell r="N53"/>
          <cell r="O53"/>
          <cell r="P53"/>
          <cell r="Q53"/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/>
          <cell r="Y53"/>
          <cell r="Z53"/>
          <cell r="AA53"/>
          <cell r="AB53"/>
          <cell r="AC53"/>
        </row>
        <row r="54">
          <cell r="B54" t="str">
            <v>STIN</v>
          </cell>
          <cell r="C54" t="str">
            <v>Стандарт инвестмент ХХК</v>
          </cell>
          <cell r="D54">
            <v>732365</v>
          </cell>
          <cell r="E54">
            <v>81057123.909999996</v>
          </cell>
          <cell r="F54">
            <v>691173</v>
          </cell>
          <cell r="G54">
            <v>83829642.540000007</v>
          </cell>
          <cell r="H54">
            <v>164886766.44999999</v>
          </cell>
          <cell r="I54">
            <v>1394642</v>
          </cell>
          <cell r="J54">
            <v>139464200</v>
          </cell>
          <cell r="K54"/>
          <cell r="L54"/>
          <cell r="M54">
            <v>139464200</v>
          </cell>
          <cell r="N54">
            <v>55385</v>
          </cell>
          <cell r="O54">
            <v>6110761</v>
          </cell>
          <cell r="P54">
            <v>9840</v>
          </cell>
          <cell r="Q54">
            <v>1102687</v>
          </cell>
          <cell r="R54">
            <v>7213448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/>
          <cell r="Y54"/>
          <cell r="Z54"/>
          <cell r="AA54"/>
          <cell r="AB54"/>
          <cell r="AC54"/>
        </row>
        <row r="55">
          <cell r="B55" t="str">
            <v>TABO</v>
          </cell>
          <cell r="C55" t="str">
            <v>Таван богд ХХК</v>
          </cell>
          <cell r="D55">
            <v>40294</v>
          </cell>
          <cell r="E55">
            <v>589394</v>
          </cell>
          <cell r="F55">
            <v>3600</v>
          </cell>
          <cell r="G55">
            <v>712800</v>
          </cell>
          <cell r="H55">
            <v>1302194</v>
          </cell>
          <cell r="I55"/>
          <cell r="J55"/>
          <cell r="K55"/>
          <cell r="L55"/>
          <cell r="M55">
            <v>0</v>
          </cell>
          <cell r="N55"/>
          <cell r="O55"/>
          <cell r="P55"/>
          <cell r="Q55"/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/>
          <cell r="Y55"/>
          <cell r="Z55"/>
          <cell r="AA55"/>
          <cell r="AB55"/>
          <cell r="AC55"/>
        </row>
        <row r="56">
          <cell r="B56" t="str">
            <v>TCHB</v>
          </cell>
          <cell r="C56" t="str">
            <v>Тулгат чандмань баян ХХК</v>
          </cell>
          <cell r="D56">
            <v>2122</v>
          </cell>
          <cell r="E56">
            <v>1359610</v>
          </cell>
          <cell r="F56">
            <v>3107</v>
          </cell>
          <cell r="G56">
            <v>5478160</v>
          </cell>
          <cell r="H56">
            <v>6837770</v>
          </cell>
          <cell r="I56">
            <v>20662</v>
          </cell>
          <cell r="J56">
            <v>2066200</v>
          </cell>
          <cell r="K56"/>
          <cell r="L56"/>
          <cell r="M56">
            <v>2066200</v>
          </cell>
          <cell r="N56"/>
          <cell r="O56"/>
          <cell r="P56"/>
          <cell r="Q56"/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/>
          <cell r="Y56"/>
          <cell r="Z56"/>
          <cell r="AA56"/>
          <cell r="AB56"/>
          <cell r="AC56"/>
        </row>
        <row r="57">
          <cell r="B57" t="str">
            <v>TDB</v>
          </cell>
          <cell r="C57" t="str">
            <v>Ти Ди Би Капитал ХХК</v>
          </cell>
          <cell r="D57">
            <v>760001</v>
          </cell>
          <cell r="E57">
            <v>122355713.68000001</v>
          </cell>
          <cell r="F57">
            <v>487453</v>
          </cell>
          <cell r="G57">
            <v>56841228.079999998</v>
          </cell>
          <cell r="H57">
            <v>179196941.75999999</v>
          </cell>
          <cell r="I57">
            <v>3013720</v>
          </cell>
          <cell r="J57">
            <v>301372000</v>
          </cell>
          <cell r="K57"/>
          <cell r="L57"/>
          <cell r="M57">
            <v>301372000</v>
          </cell>
          <cell r="N57">
            <v>10301</v>
          </cell>
          <cell r="O57">
            <v>1093414.8</v>
          </cell>
          <cell r="P57">
            <v>9837</v>
          </cell>
          <cell r="Q57">
            <v>1098765</v>
          </cell>
          <cell r="R57">
            <v>2192179.7999999998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/>
          <cell r="Y57"/>
          <cell r="Z57"/>
          <cell r="AA57"/>
          <cell r="AB57"/>
          <cell r="AC57"/>
        </row>
        <row r="58">
          <cell r="B58" t="str">
            <v>TNGR</v>
          </cell>
          <cell r="C58" t="str">
            <v>Тэнгэр капитал ХХК</v>
          </cell>
          <cell r="D58">
            <v>8237</v>
          </cell>
          <cell r="E58">
            <v>1122948.57</v>
          </cell>
          <cell r="F58">
            <v>1563</v>
          </cell>
          <cell r="G58">
            <v>1330943</v>
          </cell>
          <cell r="H58">
            <v>2453891.5700000003</v>
          </cell>
          <cell r="I58">
            <v>84681</v>
          </cell>
          <cell r="J58">
            <v>8468100</v>
          </cell>
          <cell r="K58"/>
          <cell r="L58"/>
          <cell r="M58">
            <v>8468100</v>
          </cell>
          <cell r="N58"/>
          <cell r="O58"/>
          <cell r="P58"/>
          <cell r="Q58"/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/>
          <cell r="Y58"/>
          <cell r="Z58"/>
          <cell r="AA58"/>
          <cell r="AB58"/>
          <cell r="AC58"/>
        </row>
        <row r="59">
          <cell r="B59" t="str">
            <v>TTOL</v>
          </cell>
          <cell r="C59" t="str">
            <v>Апекс Капитал ҮЦК</v>
          </cell>
          <cell r="D59">
            <v>560966</v>
          </cell>
          <cell r="E59">
            <v>37544031.100000001</v>
          </cell>
          <cell r="F59">
            <v>460697</v>
          </cell>
          <cell r="G59">
            <v>36567427.869999997</v>
          </cell>
          <cell r="H59">
            <v>74111458.969999999</v>
          </cell>
          <cell r="I59">
            <v>764783</v>
          </cell>
          <cell r="J59">
            <v>76478300</v>
          </cell>
          <cell r="K59"/>
          <cell r="L59"/>
          <cell r="M59">
            <v>76478300</v>
          </cell>
          <cell r="N59">
            <v>11320</v>
          </cell>
          <cell r="O59">
            <v>1280175</v>
          </cell>
          <cell r="P59"/>
          <cell r="Q59"/>
          <cell r="R59">
            <v>1280175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/>
          <cell r="Y59"/>
          <cell r="Z59"/>
          <cell r="AA59"/>
          <cell r="AB59"/>
          <cell r="AC59"/>
        </row>
        <row r="60">
          <cell r="B60" t="str">
            <v>UNDR</v>
          </cell>
          <cell r="C60" t="str">
            <v>Өндөрхаан инвест ХХК</v>
          </cell>
          <cell r="D60">
            <v>2200</v>
          </cell>
          <cell r="E60">
            <v>404800</v>
          </cell>
          <cell r="F60">
            <v>801</v>
          </cell>
          <cell r="G60">
            <v>1106339</v>
          </cell>
          <cell r="H60">
            <v>1511139</v>
          </cell>
          <cell r="I60">
            <v>2257</v>
          </cell>
          <cell r="J60">
            <v>225700</v>
          </cell>
          <cell r="K60"/>
          <cell r="L60"/>
          <cell r="M60">
            <v>225700</v>
          </cell>
          <cell r="N60"/>
          <cell r="O60"/>
          <cell r="P60"/>
          <cell r="Q60"/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/>
          <cell r="Y60"/>
          <cell r="Z60"/>
          <cell r="AA60"/>
          <cell r="AB60"/>
          <cell r="AC60"/>
        </row>
        <row r="61">
          <cell r="B61" t="str">
            <v>ZGB</v>
          </cell>
          <cell r="C61" t="str">
            <v>Зэт жи би ХХК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/>
          <cell r="J61"/>
          <cell r="K61"/>
          <cell r="L61"/>
          <cell r="M61">
            <v>0</v>
          </cell>
          <cell r="N61"/>
          <cell r="O61"/>
          <cell r="P61"/>
          <cell r="Q61"/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/>
          <cell r="Y61"/>
          <cell r="Z61"/>
          <cell r="AA61"/>
          <cell r="AB61"/>
          <cell r="AC61"/>
        </row>
        <row r="62">
          <cell r="B62" t="str">
            <v>ZRGD</v>
          </cell>
          <cell r="C62" t="str">
            <v>Зэргэд ХХК</v>
          </cell>
          <cell r="D62">
            <v>81349</v>
          </cell>
          <cell r="E62">
            <v>14429762.859999999</v>
          </cell>
          <cell r="F62">
            <v>53026</v>
          </cell>
          <cell r="G62">
            <v>13824708</v>
          </cell>
          <cell r="H62">
            <v>28254470.859999999</v>
          </cell>
          <cell r="I62">
            <v>32361</v>
          </cell>
          <cell r="J62">
            <v>3236100</v>
          </cell>
          <cell r="K62"/>
          <cell r="L62"/>
          <cell r="M62">
            <v>3236100</v>
          </cell>
          <cell r="N62"/>
          <cell r="O62"/>
          <cell r="P62">
            <v>50</v>
          </cell>
          <cell r="Q62">
            <v>5550</v>
          </cell>
          <cell r="R62">
            <v>5550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/>
          <cell r="Y62"/>
          <cell r="Z62"/>
          <cell r="AA62"/>
          <cell r="AB62"/>
          <cell r="AC62"/>
        </row>
        <row r="63">
          <cell r="B63" t="str">
            <v>нийт</v>
          </cell>
          <cell r="C63"/>
          <cell r="D63">
            <v>26118520</v>
          </cell>
          <cell r="E63">
            <v>2892978652.3200002</v>
          </cell>
          <cell r="F63">
            <v>26118520</v>
          </cell>
          <cell r="G63">
            <v>2892978652.3200002</v>
          </cell>
          <cell r="H63">
            <v>5785957304.6400003</v>
          </cell>
          <cell r="I63">
            <v>47500000</v>
          </cell>
          <cell r="J63">
            <v>4750000000</v>
          </cell>
          <cell r="K63">
            <v>47500000</v>
          </cell>
          <cell r="L63">
            <v>4750000000</v>
          </cell>
          <cell r="M63">
            <v>9500000000</v>
          </cell>
          <cell r="N63">
            <v>2003967</v>
          </cell>
          <cell r="O63">
            <v>215105699.60000002</v>
          </cell>
          <cell r="P63">
            <v>2003967</v>
          </cell>
          <cell r="Q63">
            <v>215105699.59999999</v>
          </cell>
          <cell r="R63">
            <v>430211399.19999999</v>
          </cell>
          <cell r="S63">
            <v>658</v>
          </cell>
          <cell r="T63">
            <v>65800530</v>
          </cell>
          <cell r="U63">
            <v>658</v>
          </cell>
          <cell r="V63">
            <v>65800530</v>
          </cell>
          <cell r="W63">
            <v>131601060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4">
          <cell r="D64"/>
          <cell r="E64"/>
          <cell r="F64"/>
          <cell r="G64"/>
          <cell r="H64"/>
          <cell r="Z64"/>
          <cell r="AA64"/>
          <cell r="AB64"/>
          <cell r="AC64"/>
        </row>
        <row r="65">
          <cell r="D65"/>
          <cell r="E65"/>
          <cell r="F65"/>
          <cell r="G65"/>
          <cell r="H65">
            <v>5785957304.6400003</v>
          </cell>
          <cell r="R65">
            <v>430211399.19999999</v>
          </cell>
          <cell r="Z65"/>
          <cell r="AA65"/>
          <cell r="AB65"/>
          <cell r="AC65"/>
        </row>
        <row r="66">
          <cell r="D66"/>
          <cell r="E66"/>
          <cell r="F66"/>
          <cell r="G66"/>
          <cell r="H66"/>
          <cell r="Z66"/>
          <cell r="AA66"/>
          <cell r="AB66"/>
          <cell r="AC66"/>
        </row>
        <row r="67">
          <cell r="D67"/>
          <cell r="E67"/>
          <cell r="F67"/>
          <cell r="G67"/>
          <cell r="H67">
            <v>0</v>
          </cell>
          <cell r="L67">
            <v>845600</v>
          </cell>
          <cell r="R67">
            <v>0</v>
          </cell>
          <cell r="Z67"/>
          <cell r="AA67"/>
          <cell r="AB67"/>
          <cell r="AC67"/>
        </row>
        <row r="68">
          <cell r="D68"/>
          <cell r="E68"/>
          <cell r="F68"/>
          <cell r="G68"/>
          <cell r="H68"/>
          <cell r="Z68"/>
          <cell r="AA68"/>
          <cell r="AB68"/>
          <cell r="AC68"/>
        </row>
        <row r="69">
          <cell r="D69"/>
          <cell r="E69"/>
          <cell r="F69"/>
          <cell r="G69"/>
          <cell r="H69"/>
          <cell r="Z69"/>
          <cell r="AA69"/>
          <cell r="AB69"/>
          <cell r="AC69"/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921517058.50999999</v>
          </cell>
          <cell r="H16">
            <v>0</v>
          </cell>
          <cell r="I16">
            <v>93672407</v>
          </cell>
          <cell r="K16">
            <v>21149954160</v>
          </cell>
          <cell r="L16">
            <v>22165143625.509998</v>
          </cell>
          <cell r="M16">
            <v>744907624609.58008</v>
          </cell>
        </row>
        <row r="17">
          <cell r="B17" t="str">
            <v>GLMT</v>
          </cell>
          <cell r="C17" t="str">
            <v>"ГОЛОМТ КАПИТАЛ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1059588205.52</v>
          </cell>
          <cell r="H17">
            <v>0</v>
          </cell>
          <cell r="I17">
            <v>97765108.659999996</v>
          </cell>
          <cell r="K17">
            <v>1111545085</v>
          </cell>
          <cell r="L17">
            <v>2268898399.1800003</v>
          </cell>
          <cell r="M17">
            <v>491205768844.21002</v>
          </cell>
        </row>
        <row r="18">
          <cell r="B18" t="str">
            <v>BULG</v>
          </cell>
          <cell r="C18" t="str">
            <v>"БУЛГАН БРОКЕР ҮЦК" ХХК</v>
          </cell>
          <cell r="D18" t="str">
            <v>●</v>
          </cell>
          <cell r="G18">
            <v>27148025.25</v>
          </cell>
          <cell r="H18">
            <v>0</v>
          </cell>
          <cell r="I18">
            <v>0</v>
          </cell>
          <cell r="K18">
            <v>1070095</v>
          </cell>
          <cell r="L18">
            <v>28218120.25</v>
          </cell>
          <cell r="M18">
            <v>311179201950.75</v>
          </cell>
        </row>
        <row r="19">
          <cell r="B19" t="str">
            <v>TDB</v>
          </cell>
          <cell r="C19" t="str">
            <v>"ТИ ДИ БИ КАПИТАЛ ҮЦК" ХХК</v>
          </cell>
          <cell r="D19" t="str">
            <v>●</v>
          </cell>
          <cell r="E19" t="str">
            <v>●</v>
          </cell>
          <cell r="G19">
            <v>794964687.60000002</v>
          </cell>
          <cell r="H19">
            <v>0</v>
          </cell>
          <cell r="I19">
            <v>28125200</v>
          </cell>
          <cell r="K19">
            <v>227692255</v>
          </cell>
          <cell r="L19">
            <v>1050782142.6</v>
          </cell>
          <cell r="M19">
            <v>265631580292.13998</v>
          </cell>
        </row>
        <row r="20">
          <cell r="B20" t="str">
            <v>MNET</v>
          </cell>
          <cell r="C20" t="str">
            <v>"АРД СЕКЬЮРИТИЗ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12128163822.630001</v>
          </cell>
          <cell r="H20">
            <v>0</v>
          </cell>
          <cell r="I20">
            <v>30613285</v>
          </cell>
          <cell r="K20">
            <v>242284830</v>
          </cell>
          <cell r="L20">
            <v>12401061937.630001</v>
          </cell>
          <cell r="M20">
            <v>206521999765.23999</v>
          </cell>
        </row>
        <row r="21">
          <cell r="B21" t="str">
            <v>MIBG</v>
          </cell>
          <cell r="C21" t="str">
            <v>"ЭМ АЙ БИ ЖИ ХХК ҮЦК"</v>
          </cell>
          <cell r="D21" t="str">
            <v>●</v>
          </cell>
          <cell r="G21">
            <v>1465187718.1800001</v>
          </cell>
          <cell r="H21">
            <v>0</v>
          </cell>
          <cell r="I21">
            <v>18416194.559999999</v>
          </cell>
          <cell r="K21">
            <v>3103909570</v>
          </cell>
          <cell r="L21">
            <v>4587513482.7399998</v>
          </cell>
          <cell r="M21">
            <v>109865654136.79002</v>
          </cell>
        </row>
        <row r="22">
          <cell r="B22" t="str">
            <v>INVC</v>
          </cell>
          <cell r="C22" t="str">
            <v>"ИНВЕСКОР КАПИТАЛ ҮЦК" ХХК</v>
          </cell>
          <cell r="D22" t="str">
            <v>●</v>
          </cell>
          <cell r="E22" t="str">
            <v>●</v>
          </cell>
          <cell r="G22">
            <v>98593449</v>
          </cell>
          <cell r="H22">
            <v>0</v>
          </cell>
          <cell r="I22">
            <v>0</v>
          </cell>
          <cell r="K22">
            <v>1652820</v>
          </cell>
          <cell r="L22">
            <v>100246269</v>
          </cell>
          <cell r="M22">
            <v>42578203077.389999</v>
          </cell>
        </row>
        <row r="23">
          <cell r="B23" t="str">
            <v>LFTI</v>
          </cell>
          <cell r="C23" t="str">
            <v>"ЛАЙФТАЙМ ИНВЕСТМЕНТ ҮЦК" ХХК</v>
          </cell>
          <cell r="D23" t="str">
            <v>●</v>
          </cell>
          <cell r="E23" t="str">
            <v>●</v>
          </cell>
          <cell r="G23">
            <v>4928656.0799999991</v>
          </cell>
          <cell r="H23">
            <v>0</v>
          </cell>
          <cell r="I23">
            <v>230190312</v>
          </cell>
          <cell r="K23">
            <v>0</v>
          </cell>
          <cell r="L23">
            <v>235118968.08000001</v>
          </cell>
          <cell r="M23">
            <v>23233092800.760002</v>
          </cell>
        </row>
        <row r="24">
          <cell r="B24" t="str">
            <v>TNGR</v>
          </cell>
          <cell r="C24" t="str">
            <v>"ТЭНГЭР КАПИТАЛ  ҮЦК" ХХК</v>
          </cell>
          <cell r="D24" t="str">
            <v>●</v>
          </cell>
          <cell r="F24" t="str">
            <v>●</v>
          </cell>
          <cell r="G24">
            <v>22328938.720000003</v>
          </cell>
          <cell r="H24">
            <v>0</v>
          </cell>
          <cell r="I24">
            <v>0</v>
          </cell>
          <cell r="K24">
            <v>5390410</v>
          </cell>
          <cell r="L24">
            <v>27719348.720000003</v>
          </cell>
          <cell r="M24">
            <v>21700057663.27</v>
          </cell>
        </row>
        <row r="25">
          <cell r="B25" t="str">
            <v>STIN</v>
          </cell>
          <cell r="C25" t="str">
            <v>"СТАНДАРТ ИНВЕСТМЕНТ ҮЦК" ХХК</v>
          </cell>
          <cell r="D25" t="str">
            <v>●</v>
          </cell>
          <cell r="E25" t="str">
            <v>●</v>
          </cell>
          <cell r="F25" t="str">
            <v>●</v>
          </cell>
          <cell r="G25">
            <v>548469380.32999992</v>
          </cell>
          <cell r="H25">
            <v>0</v>
          </cell>
          <cell r="I25">
            <v>11543000</v>
          </cell>
          <cell r="K25">
            <v>50716635</v>
          </cell>
          <cell r="L25">
            <v>610729015.32999992</v>
          </cell>
          <cell r="M25">
            <v>21236577038.279999</v>
          </cell>
        </row>
        <row r="26">
          <cell r="B26" t="str">
            <v>ARD</v>
          </cell>
          <cell r="C26" t="str">
            <v>"ӨЛЗИЙ ЭНД КО КАПИТАЛ ҮЦК" ХХК</v>
          </cell>
          <cell r="D26" t="str">
            <v>●</v>
          </cell>
          <cell r="E26" t="str">
            <v>●</v>
          </cell>
          <cell r="G26">
            <v>523490570.31999999</v>
          </cell>
          <cell r="H26">
            <v>0</v>
          </cell>
          <cell r="I26">
            <v>18300000</v>
          </cell>
          <cell r="K26">
            <v>292092740</v>
          </cell>
          <cell r="L26">
            <v>833883310.31999993</v>
          </cell>
          <cell r="M26">
            <v>21092034809.18</v>
          </cell>
        </row>
        <row r="27">
          <cell r="B27" t="str">
            <v>TTOL</v>
          </cell>
          <cell r="C27" t="str">
            <v>"АПЕКС КАПИТАЛ ҮЦК" ХХК</v>
          </cell>
          <cell r="D27" t="str">
            <v>●</v>
          </cell>
          <cell r="E27" t="str">
            <v>●</v>
          </cell>
          <cell r="F27" t="str">
            <v>●</v>
          </cell>
          <cell r="G27">
            <v>2425968763.3699999</v>
          </cell>
          <cell r="H27">
            <v>0</v>
          </cell>
          <cell r="I27">
            <v>31671012</v>
          </cell>
          <cell r="K27">
            <v>279413785</v>
          </cell>
          <cell r="L27">
            <v>2737053560.3699999</v>
          </cell>
          <cell r="M27">
            <v>21074181427.089996</v>
          </cell>
        </row>
        <row r="28">
          <cell r="B28" t="str">
            <v>BUMB</v>
          </cell>
          <cell r="C28" t="str">
            <v>"БУМБАТ-АЛТАЙ ҮЦК" ХХК</v>
          </cell>
          <cell r="D28" t="str">
            <v>●</v>
          </cell>
          <cell r="G28">
            <v>853732387.13</v>
          </cell>
          <cell r="H28">
            <v>0</v>
          </cell>
          <cell r="I28">
            <v>0</v>
          </cell>
          <cell r="K28">
            <v>49429750</v>
          </cell>
          <cell r="L28">
            <v>903162137.13</v>
          </cell>
          <cell r="M28">
            <v>13568654562.549999</v>
          </cell>
        </row>
        <row r="29">
          <cell r="B29" t="str">
            <v>NOVL</v>
          </cell>
          <cell r="C29" t="str">
            <v>"НОВЕЛ ИНВЕСТМЕНТ ҮЦК" ХХК</v>
          </cell>
          <cell r="D29" t="str">
            <v>●</v>
          </cell>
          <cell r="F29" t="str">
            <v>●</v>
          </cell>
          <cell r="G29">
            <v>109865244.11</v>
          </cell>
          <cell r="H29">
            <v>0</v>
          </cell>
          <cell r="I29">
            <v>0</v>
          </cell>
          <cell r="K29">
            <v>2107590</v>
          </cell>
          <cell r="L29">
            <v>111972834.11</v>
          </cell>
          <cell r="M29">
            <v>10364907471.580002</v>
          </cell>
        </row>
        <row r="30">
          <cell r="B30" t="str">
            <v>ZGB</v>
          </cell>
          <cell r="C30" t="str">
            <v>"ЗЭТ ЖИ БИ ҮЦК" ХХК</v>
          </cell>
          <cell r="D30" t="str">
            <v>●</v>
          </cell>
          <cell r="G30">
            <v>260188388.12</v>
          </cell>
          <cell r="H30">
            <v>0</v>
          </cell>
          <cell r="I30">
            <v>0</v>
          </cell>
          <cell r="K30">
            <v>1761774090</v>
          </cell>
          <cell r="L30">
            <v>2021962478.1199999</v>
          </cell>
          <cell r="M30">
            <v>9565984832.1399994</v>
          </cell>
        </row>
        <row r="31">
          <cell r="B31" t="str">
            <v>BZIN</v>
          </cell>
          <cell r="C31" t="str">
            <v>"МИРЭ ЭССЭТ СЕКЬЮРИТИС МОНГОЛ ҮЦК" ХХК</v>
          </cell>
          <cell r="D31" t="str">
            <v>●</v>
          </cell>
          <cell r="E31" t="str">
            <v>●</v>
          </cell>
          <cell r="F31" t="str">
            <v>●</v>
          </cell>
          <cell r="G31">
            <v>262368855.43000001</v>
          </cell>
          <cell r="H31">
            <v>0</v>
          </cell>
          <cell r="I31">
            <v>33004917</v>
          </cell>
          <cell r="K31">
            <v>18702620</v>
          </cell>
          <cell r="L31">
            <v>314076392.43000001</v>
          </cell>
          <cell r="M31">
            <v>5443190726.8500013</v>
          </cell>
        </row>
        <row r="32">
          <cell r="B32" t="str">
            <v>RISM</v>
          </cell>
          <cell r="C32" t="str">
            <v>"РАЙНОС ИНВЕСТМЕНТ ҮЦК" ХХК</v>
          </cell>
          <cell r="D32" t="str">
            <v>●</v>
          </cell>
          <cell r="F32" t="str">
            <v>●</v>
          </cell>
          <cell r="G32">
            <v>297985471.63999999</v>
          </cell>
          <cell r="H32">
            <v>0</v>
          </cell>
          <cell r="I32">
            <v>12885600</v>
          </cell>
          <cell r="K32">
            <v>0</v>
          </cell>
          <cell r="L32">
            <v>310871071.63999999</v>
          </cell>
          <cell r="M32">
            <v>4491255648.6300001</v>
          </cell>
        </row>
        <row r="33">
          <cell r="B33" t="str">
            <v>GDSC</v>
          </cell>
          <cell r="C33" t="str">
            <v>"ГҮҮДСЕК ҮЦК" ХХК</v>
          </cell>
          <cell r="D33" t="str">
            <v>●</v>
          </cell>
          <cell r="E33" t="str">
            <v>●</v>
          </cell>
          <cell r="F33" t="str">
            <v>●</v>
          </cell>
          <cell r="G33">
            <v>39639400.349999994</v>
          </cell>
          <cell r="H33">
            <v>0</v>
          </cell>
          <cell r="I33">
            <v>2538548.1</v>
          </cell>
          <cell r="K33">
            <v>13312210</v>
          </cell>
          <cell r="L33">
            <v>55490158.449999996</v>
          </cell>
          <cell r="M33">
            <v>3070704977.4299998</v>
          </cell>
        </row>
        <row r="34">
          <cell r="B34" t="str">
            <v>GAUL</v>
          </cell>
          <cell r="C34" t="str">
            <v>"ГАҮЛИ ҮЦК" ХХК</v>
          </cell>
          <cell r="D34" t="str">
            <v>●</v>
          </cell>
          <cell r="E34" t="str">
            <v>●</v>
          </cell>
          <cell r="G34">
            <v>81226306.429999992</v>
          </cell>
          <cell r="H34">
            <v>0</v>
          </cell>
          <cell r="I34">
            <v>0</v>
          </cell>
          <cell r="K34">
            <v>30842860</v>
          </cell>
          <cell r="L34">
            <v>112069166.42999999</v>
          </cell>
          <cell r="M34">
            <v>2561716384.9899998</v>
          </cell>
        </row>
        <row r="35">
          <cell r="B35" t="str">
            <v>NSEC</v>
          </cell>
          <cell r="C35" t="str">
            <v>"НЭЙШНЛ СЕКЮРИТИС ҮЦК" ХХК</v>
          </cell>
          <cell r="D35" t="str">
            <v>●</v>
          </cell>
          <cell r="E35" t="str">
            <v>●</v>
          </cell>
          <cell r="F35" t="str">
            <v>●</v>
          </cell>
          <cell r="G35">
            <v>113682658.81</v>
          </cell>
          <cell r="H35">
            <v>0</v>
          </cell>
          <cell r="I35">
            <v>0</v>
          </cell>
          <cell r="K35">
            <v>635700</v>
          </cell>
          <cell r="L35">
            <v>114318358.81</v>
          </cell>
          <cell r="M35">
            <v>2220642392.1399999</v>
          </cell>
        </row>
        <row r="36">
          <cell r="B36" t="str">
            <v>BLMB</v>
          </cell>
          <cell r="C36" t="str">
            <v xml:space="preserve">"БЛҮМСБЮРИ СЕКЮРИТИЕС ҮЦК" ХХК </v>
          </cell>
          <cell r="D36" t="str">
            <v>●</v>
          </cell>
          <cell r="G36">
            <v>29720</v>
          </cell>
          <cell r="H36">
            <v>0</v>
          </cell>
          <cell r="I36">
            <v>0</v>
          </cell>
          <cell r="K36">
            <v>0</v>
          </cell>
          <cell r="L36">
            <v>29720</v>
          </cell>
          <cell r="M36">
            <v>2178007476.3099999</v>
          </cell>
        </row>
        <row r="37">
          <cell r="B37" t="str">
            <v>ZRGD</v>
          </cell>
          <cell r="C37" t="str">
            <v>"ЗЭРГЭД ҮЦК" ХХК</v>
          </cell>
          <cell r="D37" t="str">
            <v>●</v>
          </cell>
          <cell r="G37">
            <v>70893454.400000006</v>
          </cell>
          <cell r="H37">
            <v>0</v>
          </cell>
          <cell r="I37">
            <v>0</v>
          </cell>
          <cell r="K37">
            <v>6407530</v>
          </cell>
          <cell r="L37">
            <v>77300984.400000006</v>
          </cell>
          <cell r="M37">
            <v>1541299586.48</v>
          </cell>
        </row>
        <row r="38">
          <cell r="B38" t="str">
            <v>MSEC</v>
          </cell>
          <cell r="C38" t="str">
            <v>"МОНСЕК ҮЦК" ХХК</v>
          </cell>
          <cell r="D38" t="str">
            <v>●</v>
          </cell>
          <cell r="G38">
            <v>51606948.790000007</v>
          </cell>
          <cell r="H38">
            <v>0</v>
          </cell>
          <cell r="I38">
            <v>0</v>
          </cell>
          <cell r="K38">
            <v>0</v>
          </cell>
          <cell r="L38">
            <v>51606948.790000007</v>
          </cell>
          <cell r="M38">
            <v>1460544504.24</v>
          </cell>
        </row>
        <row r="39">
          <cell r="B39" t="str">
            <v>TCHB</v>
          </cell>
          <cell r="C39" t="str">
            <v>"ТУЛГАТ ЧАНДМАНЬ БАЯН  ҮЦК" ХХК</v>
          </cell>
          <cell r="D39" t="str">
            <v>●</v>
          </cell>
          <cell r="G39">
            <v>54761681.239999995</v>
          </cell>
          <cell r="H39">
            <v>0</v>
          </cell>
          <cell r="I39">
            <v>0</v>
          </cell>
          <cell r="K39">
            <v>17710765</v>
          </cell>
          <cell r="L39">
            <v>72472446.239999995</v>
          </cell>
          <cell r="M39">
            <v>1051783612.8500001</v>
          </cell>
        </row>
        <row r="40">
          <cell r="B40" t="str">
            <v>ARGB</v>
          </cell>
          <cell r="C40" t="str">
            <v>"АРГАЙ БЭСТ ҮЦК" ХХК</v>
          </cell>
          <cell r="D40" t="str">
            <v>●</v>
          </cell>
          <cell r="G40">
            <v>5268656.2</v>
          </cell>
          <cell r="H40">
            <v>0</v>
          </cell>
          <cell r="I40">
            <v>0</v>
          </cell>
          <cell r="K40">
            <v>7645515</v>
          </cell>
          <cell r="L40">
            <v>12914171.199999999</v>
          </cell>
          <cell r="M40">
            <v>982719108.13</v>
          </cell>
        </row>
        <row r="41">
          <cell r="B41" t="str">
            <v>MICC</v>
          </cell>
          <cell r="C41" t="str">
            <v>"ЭМ АЙ СИ СИ  ҮЦК" ХХК</v>
          </cell>
          <cell r="D41" t="str">
            <v>●</v>
          </cell>
          <cell r="E41" t="str">
            <v>●</v>
          </cell>
          <cell r="G41">
            <v>32526181.77</v>
          </cell>
          <cell r="H41">
            <v>0</v>
          </cell>
          <cell r="I41">
            <v>0</v>
          </cell>
          <cell r="K41">
            <v>28525</v>
          </cell>
          <cell r="L41">
            <v>32554706.77</v>
          </cell>
          <cell r="M41">
            <v>909846555.65999997</v>
          </cell>
        </row>
        <row r="42">
          <cell r="B42" t="str">
            <v>DRBR</v>
          </cell>
          <cell r="C42" t="str">
            <v>"ДАРХАН БРОКЕР ҮЦК" ХХК</v>
          </cell>
          <cell r="D42" t="str">
            <v>●</v>
          </cell>
          <cell r="G42">
            <v>9814654.7799999993</v>
          </cell>
          <cell r="H42">
            <v>0</v>
          </cell>
          <cell r="I42">
            <v>0</v>
          </cell>
          <cell r="K42">
            <v>0</v>
          </cell>
          <cell r="L42">
            <v>9814654.7799999993</v>
          </cell>
          <cell r="M42">
            <v>738824928.93000007</v>
          </cell>
        </row>
        <row r="43">
          <cell r="B43" t="str">
            <v>DCF</v>
          </cell>
          <cell r="C43" t="str">
            <v>"ДИ СИ ЭФ ҮЦК" ХХК</v>
          </cell>
          <cell r="D43" t="str">
            <v>●</v>
          </cell>
          <cell r="G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  <cell r="M43">
            <v>630239000</v>
          </cell>
        </row>
        <row r="44">
          <cell r="B44" t="str">
            <v>MSDQ</v>
          </cell>
          <cell r="C44" t="str">
            <v>"МАСДАК ҮНЭТ ЦААСНЫ КОМПАНИ" ХХК</v>
          </cell>
          <cell r="D44" t="str">
            <v>●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483646267.94999999</v>
          </cell>
        </row>
        <row r="45">
          <cell r="B45" t="str">
            <v>BATS</v>
          </cell>
          <cell r="C45" t="str">
            <v>"БАТС ҮЦК" ХХК</v>
          </cell>
          <cell r="D45" t="str">
            <v>●</v>
          </cell>
          <cell r="G45">
            <v>24791416.739999998</v>
          </cell>
          <cell r="H45">
            <v>0</v>
          </cell>
          <cell r="I45">
            <v>0</v>
          </cell>
          <cell r="K45">
            <v>0</v>
          </cell>
          <cell r="L45">
            <v>24791416.739999998</v>
          </cell>
          <cell r="M45">
            <v>471326548.02000004</v>
          </cell>
        </row>
        <row r="46">
          <cell r="B46" t="str">
            <v>GDEV</v>
          </cell>
          <cell r="C46" t="str">
            <v>"ГРАНДДЕВЕЛОПМЕНТ ҮЦК" ХХК</v>
          </cell>
          <cell r="D46" t="str">
            <v>●</v>
          </cell>
          <cell r="G46">
            <v>3163488.63</v>
          </cell>
          <cell r="H46">
            <v>0</v>
          </cell>
          <cell r="I46">
            <v>0</v>
          </cell>
          <cell r="K46">
            <v>0</v>
          </cell>
          <cell r="L46">
            <v>3163488.63</v>
          </cell>
          <cell r="M46">
            <v>470126327.93999994</v>
          </cell>
        </row>
        <row r="47">
          <cell r="B47" t="str">
            <v>ALTN</v>
          </cell>
          <cell r="C47" t="str">
            <v>"АЛТАН ХОРОМСОГ ҮЦК" ХХК</v>
          </cell>
          <cell r="D47" t="str">
            <v>●</v>
          </cell>
          <cell r="G47">
            <v>786933.5</v>
          </cell>
          <cell r="H47">
            <v>0</v>
          </cell>
          <cell r="I47">
            <v>854691</v>
          </cell>
          <cell r="K47">
            <v>3729440</v>
          </cell>
          <cell r="L47">
            <v>5371064.5</v>
          </cell>
          <cell r="M47">
            <v>454406912.5</v>
          </cell>
        </row>
        <row r="48">
          <cell r="B48" t="str">
            <v>TABO</v>
          </cell>
          <cell r="C48" t="str">
            <v>"ТАВАН БОГД ҮЦК" ХХК</v>
          </cell>
          <cell r="D48" t="str">
            <v>●</v>
          </cell>
          <cell r="G48">
            <v>4548546.34</v>
          </cell>
          <cell r="H48">
            <v>0</v>
          </cell>
          <cell r="I48">
            <v>0</v>
          </cell>
          <cell r="K48">
            <v>3064400</v>
          </cell>
          <cell r="L48">
            <v>7612946.3399999999</v>
          </cell>
          <cell r="M48">
            <v>397388379.27999997</v>
          </cell>
        </row>
        <row r="49">
          <cell r="B49" t="str">
            <v>MERG</v>
          </cell>
          <cell r="C49" t="str">
            <v>"МЭРГЭН САНАА ҮЦК" ХХК</v>
          </cell>
          <cell r="D49" t="str">
            <v>●</v>
          </cell>
          <cell r="G49">
            <v>8698607</v>
          </cell>
          <cell r="H49">
            <v>0</v>
          </cell>
          <cell r="I49">
            <v>0</v>
          </cell>
          <cell r="K49">
            <v>113998940</v>
          </cell>
          <cell r="L49">
            <v>122697547</v>
          </cell>
          <cell r="M49">
            <v>391830270.90000004</v>
          </cell>
        </row>
        <row r="50">
          <cell r="B50" t="str">
            <v>DELG</v>
          </cell>
          <cell r="C50" t="str">
            <v>"ДЭЛГЭРХАНГАЙ СЕКЮРИТИЗ ҮЦК" ХХК</v>
          </cell>
          <cell r="D50" t="str">
            <v>●</v>
          </cell>
          <cell r="G50">
            <v>40098510</v>
          </cell>
          <cell r="H50">
            <v>0</v>
          </cell>
          <cell r="I50">
            <v>0</v>
          </cell>
          <cell r="K50">
            <v>4509395</v>
          </cell>
          <cell r="L50">
            <v>44607905</v>
          </cell>
          <cell r="M50">
            <v>318957465.52999997</v>
          </cell>
        </row>
        <row r="51">
          <cell r="B51" t="str">
            <v>GNDX</v>
          </cell>
          <cell r="C51" t="str">
            <v>"ГЕНДЕКС ҮЦК" ХХК</v>
          </cell>
          <cell r="D51" t="str">
            <v>●</v>
          </cell>
          <cell r="G51">
            <v>47405090</v>
          </cell>
          <cell r="H51">
            <v>0</v>
          </cell>
          <cell r="I51">
            <v>0</v>
          </cell>
          <cell r="K51">
            <v>0</v>
          </cell>
          <cell r="L51">
            <v>47405090</v>
          </cell>
          <cell r="M51">
            <v>297105608.80000001</v>
          </cell>
        </row>
        <row r="52">
          <cell r="B52" t="str">
            <v>ECM</v>
          </cell>
          <cell r="C52" t="str">
            <v>"ЕВРАЗИА КАПИТАЛ ХОЛДИНГ ҮЦК" ХК</v>
          </cell>
          <cell r="D52" t="str">
            <v>●</v>
          </cell>
          <cell r="E52" t="str">
            <v>●</v>
          </cell>
          <cell r="F52" t="str">
            <v>●</v>
          </cell>
          <cell r="G52">
            <v>135000000</v>
          </cell>
          <cell r="H52">
            <v>0</v>
          </cell>
          <cell r="I52">
            <v>0</v>
          </cell>
          <cell r="K52">
            <v>0</v>
          </cell>
          <cell r="L52">
            <v>135000000</v>
          </cell>
          <cell r="M52">
            <v>275764446.80000001</v>
          </cell>
        </row>
        <row r="53">
          <cell r="B53" t="str">
            <v>GATR</v>
          </cell>
          <cell r="C53" t="str">
            <v>"ГАЦУУРТ ТРЕЙД ҮЦК" ХХК</v>
          </cell>
          <cell r="D53" t="str">
            <v>●</v>
          </cell>
          <cell r="G53">
            <v>118666576.5</v>
          </cell>
          <cell r="H53">
            <v>0</v>
          </cell>
          <cell r="I53">
            <v>0</v>
          </cell>
          <cell r="K53">
            <v>0</v>
          </cell>
          <cell r="L53">
            <v>118666576.5</v>
          </cell>
          <cell r="M53">
            <v>247584171.69999999</v>
          </cell>
        </row>
        <row r="54">
          <cell r="B54" t="str">
            <v>SECP</v>
          </cell>
          <cell r="C54" t="str">
            <v>"СИКАП  ҮЦК" ХХК</v>
          </cell>
          <cell r="D54" t="str">
            <v>●</v>
          </cell>
          <cell r="E54" t="str">
            <v>●</v>
          </cell>
          <cell r="G54">
            <v>36297704.789999999</v>
          </cell>
          <cell r="H54">
            <v>0</v>
          </cell>
          <cell r="I54">
            <v>0</v>
          </cell>
          <cell r="K54">
            <v>0</v>
          </cell>
          <cell r="L54">
            <v>36297704.789999999</v>
          </cell>
          <cell r="M54">
            <v>232653583.06999999</v>
          </cell>
        </row>
        <row r="55">
          <cell r="B55" t="str">
            <v>CTRL</v>
          </cell>
          <cell r="C55" t="str">
            <v>"ЦЕНТРАЛ СЕКЬЮРИТИЙЗ ҮЦК" ХХК</v>
          </cell>
          <cell r="D55" t="str">
            <v>●</v>
          </cell>
          <cell r="G55">
            <v>2247177</v>
          </cell>
          <cell r="H55">
            <v>0</v>
          </cell>
          <cell r="I55">
            <v>0</v>
          </cell>
          <cell r="K55">
            <v>0</v>
          </cell>
          <cell r="L55">
            <v>2247177</v>
          </cell>
          <cell r="M55">
            <v>229521032.94999999</v>
          </cell>
        </row>
        <row r="56">
          <cell r="B56" t="str">
            <v>DOMI</v>
          </cell>
          <cell r="C56" t="str">
            <v>"ДОМИКС СЕК ҮЦК" ХХК</v>
          </cell>
          <cell r="D56" t="str">
            <v>●</v>
          </cell>
          <cell r="G56">
            <v>4189362.4000000004</v>
          </cell>
          <cell r="H56">
            <v>0</v>
          </cell>
          <cell r="I56">
            <v>0</v>
          </cell>
          <cell r="K56">
            <v>0</v>
          </cell>
          <cell r="L56">
            <v>4189362.4000000004</v>
          </cell>
          <cell r="M56">
            <v>226786004.79000002</v>
          </cell>
        </row>
        <row r="57">
          <cell r="B57" t="str">
            <v>HUN</v>
          </cell>
          <cell r="C57" t="str">
            <v>"ХҮННҮ ЭМПАЙР ҮЦК" ХХК</v>
          </cell>
          <cell r="D57" t="str">
            <v>●</v>
          </cell>
          <cell r="G57">
            <v>13325081.91</v>
          </cell>
          <cell r="H57">
            <v>0</v>
          </cell>
          <cell r="I57">
            <v>0</v>
          </cell>
          <cell r="K57">
            <v>71720</v>
          </cell>
          <cell r="L57">
            <v>13396801.91</v>
          </cell>
          <cell r="M57">
            <v>208385273.97999999</v>
          </cell>
        </row>
        <row r="58">
          <cell r="B58" t="str">
            <v>UNDR</v>
          </cell>
          <cell r="C58" t="str">
            <v>"ӨНДӨРХААН ИНВЕСТ ҮЦК" ХХК</v>
          </cell>
          <cell r="D58" t="str">
            <v>●</v>
          </cell>
          <cell r="G58">
            <v>8052146</v>
          </cell>
          <cell r="H58">
            <v>0</v>
          </cell>
          <cell r="I58">
            <v>0</v>
          </cell>
          <cell r="K58">
            <v>305625</v>
          </cell>
          <cell r="L58">
            <v>8357771</v>
          </cell>
          <cell r="M58">
            <v>195891064.65000001</v>
          </cell>
        </row>
        <row r="59">
          <cell r="B59" t="str">
            <v>SANR</v>
          </cell>
          <cell r="C59" t="str">
            <v>"САНАР ҮЦК" ХХК</v>
          </cell>
          <cell r="D59" t="str">
            <v>●</v>
          </cell>
          <cell r="G59">
            <v>5591650.7999999998</v>
          </cell>
          <cell r="H59">
            <v>0</v>
          </cell>
          <cell r="I59">
            <v>0</v>
          </cell>
          <cell r="K59">
            <v>0</v>
          </cell>
          <cell r="L59">
            <v>5591650.7999999998</v>
          </cell>
          <cell r="M59">
            <v>149691907.72000003</v>
          </cell>
        </row>
        <row r="60">
          <cell r="B60" t="str">
            <v>SGC</v>
          </cell>
          <cell r="C60" t="str">
            <v>"ЭС ЖИ КАПИТАЛ ҮЦК" ХХК</v>
          </cell>
          <cell r="D60" t="str">
            <v>●</v>
          </cell>
          <cell r="E60" t="str">
            <v>●</v>
          </cell>
          <cell r="F60" t="str">
            <v>●</v>
          </cell>
          <cell r="G60">
            <v>519400</v>
          </cell>
          <cell r="H60">
            <v>0</v>
          </cell>
          <cell r="I60">
            <v>0</v>
          </cell>
          <cell r="K60">
            <v>0</v>
          </cell>
          <cell r="L60">
            <v>519400</v>
          </cell>
          <cell r="M60">
            <v>101770796</v>
          </cell>
        </row>
        <row r="61">
          <cell r="B61" t="str">
            <v>MONG</v>
          </cell>
          <cell r="C61" t="str">
            <v>"МОНГОЛ СЕКЮРИТИЕС ҮЦК" ХК</v>
          </cell>
          <cell r="D61" t="str">
            <v>●</v>
          </cell>
          <cell r="G61">
            <v>0</v>
          </cell>
          <cell r="H61">
            <v>0</v>
          </cell>
          <cell r="I61">
            <v>0</v>
          </cell>
          <cell r="K61">
            <v>0</v>
          </cell>
          <cell r="L61">
            <v>0</v>
          </cell>
          <cell r="M61">
            <v>84912886</v>
          </cell>
        </row>
        <row r="62">
          <cell r="B62" t="str">
            <v>BLAC</v>
          </cell>
          <cell r="C62" t="str">
            <v>"БЛЭКСТОУН ИНТЕРНЭЙШНЛ ҮЦК" ХХК</v>
          </cell>
          <cell r="D62" t="str">
            <v>●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79333334.980000004</v>
          </cell>
        </row>
        <row r="63">
          <cell r="B63" t="str">
            <v>APS</v>
          </cell>
          <cell r="C63" t="str">
            <v>"АЗИА ПАСИФИК СЕКЬЮРИТИС ҮЦК" ХХК</v>
          </cell>
          <cell r="D63" t="str">
            <v>●</v>
          </cell>
          <cell r="G63">
            <v>2135527.2999999998</v>
          </cell>
          <cell r="H63">
            <v>0</v>
          </cell>
          <cell r="I63">
            <v>0</v>
          </cell>
          <cell r="K63">
            <v>0</v>
          </cell>
          <cell r="L63">
            <v>2135527.2999999998</v>
          </cell>
          <cell r="M63">
            <v>45869071.890000001</v>
          </cell>
        </row>
        <row r="64">
          <cell r="B64" t="str">
            <v>MOHU</v>
          </cell>
          <cell r="C64" t="str">
            <v>"MОНГОЛ ХУВЬЦАА" ХХК</v>
          </cell>
          <cell r="D64" t="str">
            <v>●</v>
          </cell>
          <cell r="G64">
            <v>9081364</v>
          </cell>
          <cell r="H64">
            <v>0</v>
          </cell>
          <cell r="I64">
            <v>0</v>
          </cell>
          <cell r="K64">
            <v>0</v>
          </cell>
          <cell r="L64">
            <v>9081364</v>
          </cell>
          <cell r="M64">
            <v>25784057.800000001</v>
          </cell>
        </row>
        <row r="65">
          <cell r="B65" t="str">
            <v>SILS</v>
          </cell>
          <cell r="C65" t="str">
            <v>"СИЛВЭР ЛАЙТ СЕКЮРИТИЙЗ ҮЦК" ХХК</v>
          </cell>
          <cell r="D65" t="str">
            <v>●</v>
          </cell>
          <cell r="G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M65">
            <v>13457687.859999999</v>
          </cell>
        </row>
        <row r="66">
          <cell r="B66" t="str">
            <v>FCX</v>
          </cell>
          <cell r="C66" t="str">
            <v>"ЭФ СИ ИКС ҮЦК" ХХК</v>
          </cell>
          <cell r="D66" t="str">
            <v>●</v>
          </cell>
          <cell r="G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  <cell r="M66">
            <v>3000000</v>
          </cell>
        </row>
        <row r="67">
          <cell r="B67" t="str">
            <v>BSK</v>
          </cell>
          <cell r="C67" t="str">
            <v>"БЛЮСКАЙ СЕКЬЮРИТИЗ ҮЦК" ХК</v>
          </cell>
          <cell r="D67" t="str">
            <v>●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74"/>
  <sheetViews>
    <sheetView tabSelected="1" view="pageBreakPreview" topLeftCell="D40" zoomScale="70" zoomScaleNormal="70" zoomScaleSheetLayoutView="70" workbookViewId="0">
      <selection activeCell="N36" sqref="N36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5" width="15.5703125" style="1" customWidth="1"/>
    <col min="6" max="6" width="12.7109375" style="1" customWidth="1"/>
    <col min="7" max="7" width="26.5703125" style="2" bestFit="1" customWidth="1"/>
    <col min="8" max="8" width="10" style="3" customWidth="1"/>
    <col min="9" max="9" width="30.5703125" style="3" bestFit="1" customWidth="1"/>
    <col min="10" max="10" width="7.42578125" style="1" bestFit="1" customWidth="1"/>
    <col min="11" max="11" width="29.7109375" style="1" bestFit="1" customWidth="1"/>
    <col min="12" max="12" width="29.7109375" style="1" customWidth="1"/>
    <col min="13" max="13" width="30.85546875" style="1" bestFit="1" customWidth="1"/>
    <col min="14" max="14" width="33.28515625" style="1" bestFit="1" customWidth="1"/>
    <col min="15" max="15" width="13" style="1" bestFit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7" spans="1:16" x14ac:dyDescent="0.25">
      <c r="J7" s="22"/>
      <c r="K7" s="22"/>
      <c r="L7" s="22"/>
    </row>
    <row r="8" spans="1:16" x14ac:dyDescent="0.25">
      <c r="H8" s="23"/>
      <c r="I8" s="23"/>
      <c r="J8" s="24"/>
      <c r="K8" s="24"/>
      <c r="L8" s="24"/>
      <c r="M8" s="24"/>
    </row>
    <row r="9" spans="1:16" x14ac:dyDescent="0.25">
      <c r="B9" s="25"/>
      <c r="C9" s="26"/>
      <c r="D9" s="37" t="s">
        <v>121</v>
      </c>
      <c r="E9" s="37"/>
      <c r="F9" s="37"/>
      <c r="G9" s="37"/>
      <c r="H9" s="37"/>
      <c r="I9" s="37"/>
      <c r="J9" s="37"/>
      <c r="K9" s="37"/>
      <c r="L9" s="32"/>
      <c r="M9" s="26"/>
      <c r="N9" s="26"/>
      <c r="O9" s="26"/>
    </row>
    <row r="11" spans="1:16" ht="16.5" thickBot="1" x14ac:dyDescent="0.3">
      <c r="M11" s="38" t="s">
        <v>128</v>
      </c>
      <c r="N11" s="38"/>
      <c r="O11" s="38"/>
    </row>
    <row r="12" spans="1:16" x14ac:dyDescent="0.25">
      <c r="A12" s="39" t="s">
        <v>0</v>
      </c>
      <c r="B12" s="41" t="s">
        <v>1</v>
      </c>
      <c r="C12" s="41" t="s">
        <v>2</v>
      </c>
      <c r="D12" s="41" t="s">
        <v>3</v>
      </c>
      <c r="E12" s="41"/>
      <c r="F12" s="41"/>
      <c r="G12" s="43" t="s">
        <v>127</v>
      </c>
      <c r="H12" s="43"/>
      <c r="I12" s="43"/>
      <c r="J12" s="43"/>
      <c r="K12" s="43"/>
      <c r="L12" s="43"/>
      <c r="M12" s="43"/>
      <c r="N12" s="49" t="s">
        <v>4</v>
      </c>
      <c r="O12" s="50"/>
    </row>
    <row r="13" spans="1:16" s="25" customFormat="1" x14ac:dyDescent="0.25">
      <c r="A13" s="40"/>
      <c r="B13" s="42"/>
      <c r="C13" s="42"/>
      <c r="D13" s="42"/>
      <c r="E13" s="42"/>
      <c r="F13" s="42"/>
      <c r="G13" s="44"/>
      <c r="H13" s="44"/>
      <c r="I13" s="44"/>
      <c r="J13" s="44"/>
      <c r="K13" s="44"/>
      <c r="L13" s="44"/>
      <c r="M13" s="44"/>
      <c r="N13" s="51"/>
      <c r="O13" s="52"/>
      <c r="P13" s="5"/>
    </row>
    <row r="14" spans="1:16" s="25" customFormat="1" ht="15.75" customHeight="1" x14ac:dyDescent="0.25">
      <c r="A14" s="40"/>
      <c r="B14" s="42"/>
      <c r="C14" s="42"/>
      <c r="D14" s="42"/>
      <c r="E14" s="42"/>
      <c r="F14" s="42"/>
      <c r="G14" s="53" t="s">
        <v>5</v>
      </c>
      <c r="H14" s="54"/>
      <c r="I14" s="54"/>
      <c r="J14" s="53" t="s">
        <v>6</v>
      </c>
      <c r="K14" s="54"/>
      <c r="L14" s="56"/>
      <c r="M14" s="44" t="s">
        <v>7</v>
      </c>
      <c r="N14" s="51" t="s">
        <v>8</v>
      </c>
      <c r="O14" s="52" t="s">
        <v>9</v>
      </c>
      <c r="P14" s="5"/>
    </row>
    <row r="15" spans="1:16" s="25" customFormat="1" ht="47.25" x14ac:dyDescent="0.25">
      <c r="A15" s="40"/>
      <c r="B15" s="42"/>
      <c r="C15" s="42"/>
      <c r="D15" s="6" t="s">
        <v>10</v>
      </c>
      <c r="E15" s="6" t="s">
        <v>11</v>
      </c>
      <c r="F15" s="6" t="s">
        <v>12</v>
      </c>
      <c r="G15" s="7" t="s">
        <v>13</v>
      </c>
      <c r="H15" s="8" t="s">
        <v>14</v>
      </c>
      <c r="I15" s="7" t="s">
        <v>15</v>
      </c>
      <c r="J15" s="8" t="s">
        <v>14</v>
      </c>
      <c r="K15" s="7" t="s">
        <v>123</v>
      </c>
      <c r="L15" s="31" t="s">
        <v>124</v>
      </c>
      <c r="M15" s="44"/>
      <c r="N15" s="51"/>
      <c r="O15" s="55"/>
      <c r="P15" s="5"/>
    </row>
    <row r="16" spans="1:16" x14ac:dyDescent="0.25">
      <c r="A16" s="9">
        <v>1</v>
      </c>
      <c r="B16" s="10" t="s">
        <v>16</v>
      </c>
      <c r="C16" s="11" t="s">
        <v>17</v>
      </c>
      <c r="D16" s="12" t="s">
        <v>18</v>
      </c>
      <c r="E16" s="13" t="s">
        <v>18</v>
      </c>
      <c r="F16" s="13" t="s">
        <v>18</v>
      </c>
      <c r="G16" s="14">
        <f>VLOOKUP(B16,[1]Brokers!$B$7:$J$60,7,0)</f>
        <v>1073543622.79</v>
      </c>
      <c r="H16" s="14">
        <f>VLOOKUP(B16,[2]Brokers!$B$9:$AC$69,28,0)</f>
        <v>0</v>
      </c>
      <c r="I16" s="14">
        <f>VLOOKUP(B16,[1]Brokers!$B$7:$P$60,12,0)</f>
        <v>150387141</v>
      </c>
      <c r="J16" s="14"/>
      <c r="K16" s="14">
        <f>VLOOKUP(B16,[1]Brokers!$B$7:$V$60,17,0)</f>
        <v>546804544</v>
      </c>
      <c r="L16" s="14">
        <f>VLOOKUP(B16,[1]Brokers!$B$7:$AB$60,22,0)</f>
        <v>284804600000</v>
      </c>
      <c r="M16" s="15">
        <f>G16+I16+J16+K16+H16+L16</f>
        <v>286575335307.78998</v>
      </c>
      <c r="N16" s="15">
        <f>+VLOOKUP(B16,[3]Sheet1!$B$16:$M$67,12,0)+M16</f>
        <v>1031482959917.3701</v>
      </c>
      <c r="O16" s="16">
        <f>N16/$N$69</f>
        <v>0.38055855197688465</v>
      </c>
    </row>
    <row r="17" spans="1:16" x14ac:dyDescent="0.25">
      <c r="A17" s="9">
        <f>+A16+1</f>
        <v>2</v>
      </c>
      <c r="B17" s="10" t="s">
        <v>21</v>
      </c>
      <c r="C17" s="11" t="s">
        <v>22</v>
      </c>
      <c r="D17" s="12" t="s">
        <v>18</v>
      </c>
      <c r="E17" s="13" t="s">
        <v>18</v>
      </c>
      <c r="F17" s="13" t="s">
        <v>18</v>
      </c>
      <c r="G17" s="14">
        <f>VLOOKUP(B17,[1]Brokers!$B$7:$J$60,7,0)</f>
        <v>1875217270.3200002</v>
      </c>
      <c r="H17" s="14">
        <f>VLOOKUP(B17,[2]Brokers!$B$9:$AC$69,28,0)</f>
        <v>0</v>
      </c>
      <c r="I17" s="14">
        <f>VLOOKUP(B17,[1]Brokers!$B$7:$P$60,12,0)</f>
        <v>0</v>
      </c>
      <c r="J17" s="14"/>
      <c r="K17" s="14">
        <f>VLOOKUP(B17,[1]Brokers!$B$7:$V$60,17,0)</f>
        <v>38850006416</v>
      </c>
      <c r="L17" s="14">
        <f>VLOOKUP(B17,[1]Brokers!$B$7:$AB$60,22,0)</f>
        <v>0</v>
      </c>
      <c r="M17" s="15">
        <f>G17+I17+J17+K17+H17+L17</f>
        <v>40725223686.32</v>
      </c>
      <c r="N17" s="15">
        <f>+VLOOKUP(B17,[3]Sheet1!$B$16:$M$67,12,0)+M17</f>
        <v>531930992530.53003</v>
      </c>
      <c r="O17" s="16">
        <f>N17/$N$69</f>
        <v>0.19625228543306411</v>
      </c>
    </row>
    <row r="18" spans="1:16" x14ac:dyDescent="0.25">
      <c r="A18" s="9">
        <f t="shared" ref="A18:A67" si="0">+A17+1</f>
        <v>3</v>
      </c>
      <c r="B18" s="10" t="s">
        <v>25</v>
      </c>
      <c r="C18" s="11" t="s">
        <v>26</v>
      </c>
      <c r="D18" s="12" t="s">
        <v>18</v>
      </c>
      <c r="E18" s="13"/>
      <c r="F18" s="13"/>
      <c r="G18" s="14">
        <f>VLOOKUP(B18,[1]Brokers!$B$7:$J$60,7,0)</f>
        <v>24990670</v>
      </c>
      <c r="H18" s="14">
        <f>VLOOKUP(B18,[2]Brokers!$B$9:$AC$69,28,0)</f>
        <v>0</v>
      </c>
      <c r="I18" s="14">
        <f>VLOOKUP(B18,[1]Brokers!$B$7:$P$60,12,0)</f>
        <v>0</v>
      </c>
      <c r="J18" s="14"/>
      <c r="K18" s="14">
        <f>VLOOKUP(B18,[1]Brokers!$B$7:$V$60,17,0)</f>
        <v>53427504</v>
      </c>
      <c r="L18" s="14">
        <f>VLOOKUP(B18,[1]Brokers!$B$7:$AB$60,22,0)</f>
        <v>0</v>
      </c>
      <c r="M18" s="15">
        <f>G18+I18+J18+K18+H18+L18</f>
        <v>78418174</v>
      </c>
      <c r="N18" s="15">
        <f>+VLOOKUP(B18,[3]Sheet1!$B$16:$M$67,12,0)+M18</f>
        <v>311257620124.75</v>
      </c>
      <c r="O18" s="16">
        <f>N18/$N$69</f>
        <v>0.11483636066652522</v>
      </c>
    </row>
    <row r="19" spans="1:16" x14ac:dyDescent="0.25">
      <c r="A19" s="9">
        <f t="shared" si="0"/>
        <v>4</v>
      </c>
      <c r="B19" s="10" t="s">
        <v>19</v>
      </c>
      <c r="C19" s="11" t="s">
        <v>20</v>
      </c>
      <c r="D19" s="12" t="s">
        <v>18</v>
      </c>
      <c r="E19" s="13" t="s">
        <v>18</v>
      </c>
      <c r="F19" s="13"/>
      <c r="G19" s="14">
        <f>VLOOKUP(B19,[1]Brokers!$B$7:$J$60,7,0)</f>
        <v>910947450.42000008</v>
      </c>
      <c r="H19" s="14">
        <f>VLOOKUP(B19,[2]Brokers!$B$9:$AC$69,28,0)</f>
        <v>0</v>
      </c>
      <c r="I19" s="14">
        <f>VLOOKUP(B19,[1]Brokers!$B$7:$P$60,12,0)</f>
        <v>67900078</v>
      </c>
      <c r="J19" s="14"/>
      <c r="K19" s="14">
        <f>VLOOKUP(B19,[1]Brokers!$B$7:$V$60,17,0)</f>
        <v>502372208</v>
      </c>
      <c r="L19" s="14">
        <f>VLOOKUP(B19,[1]Brokers!$B$7:$AB$60,22,0)</f>
        <v>0</v>
      </c>
      <c r="M19" s="15">
        <f>G19+I19+J19+K19+H19+L19</f>
        <v>1481219736.4200001</v>
      </c>
      <c r="N19" s="15">
        <f>+VLOOKUP(B19,[3]Sheet1!$B$16:$M$67,12,0)+M19</f>
        <v>267112800028.56</v>
      </c>
      <c r="O19" s="16">
        <f>N19/$N$69</f>
        <v>9.8549432558249023E-2</v>
      </c>
    </row>
    <row r="20" spans="1:16" x14ac:dyDescent="0.25">
      <c r="A20" s="9">
        <f t="shared" si="0"/>
        <v>5</v>
      </c>
      <c r="B20" s="10" t="s">
        <v>23</v>
      </c>
      <c r="C20" s="11" t="s">
        <v>24</v>
      </c>
      <c r="D20" s="12" t="s">
        <v>18</v>
      </c>
      <c r="E20" s="13" t="s">
        <v>18</v>
      </c>
      <c r="F20" s="13" t="s">
        <v>18</v>
      </c>
      <c r="G20" s="14">
        <f>VLOOKUP(B20,[1]Brokers!$B$7:$J$60,7,0)</f>
        <v>10155308907.969999</v>
      </c>
      <c r="H20" s="14">
        <f>VLOOKUP(B20,[2]Brokers!$B$9:$AC$69,28,0)</f>
        <v>0</v>
      </c>
      <c r="I20" s="14">
        <f>VLOOKUP(B20,[1]Brokers!$B$7:$P$60,12,0)</f>
        <v>969721</v>
      </c>
      <c r="J20" s="14"/>
      <c r="K20" s="14">
        <f>VLOOKUP(B20,[1]Brokers!$B$7:$V$60,17,0)</f>
        <v>556705968</v>
      </c>
      <c r="L20" s="14">
        <f>VLOOKUP(B20,[1]Brokers!$B$7:$AB$60,22,0)</f>
        <v>0</v>
      </c>
      <c r="M20" s="15">
        <f>G20+I20+J20+K20+H20+L20</f>
        <v>10712984596.969999</v>
      </c>
      <c r="N20" s="15">
        <f>+VLOOKUP(B20,[3]Sheet1!$B$16:$M$67,12,0)+M20</f>
        <v>217234984362.20999</v>
      </c>
      <c r="O20" s="16">
        <f>N20/$N$69</f>
        <v>8.0147355118911884E-2</v>
      </c>
    </row>
    <row r="21" spans="1:16" x14ac:dyDescent="0.25">
      <c r="A21" s="9">
        <f t="shared" si="0"/>
        <v>6</v>
      </c>
      <c r="B21" s="10" t="s">
        <v>53</v>
      </c>
      <c r="C21" s="11" t="s">
        <v>54</v>
      </c>
      <c r="D21" s="12" t="s">
        <v>18</v>
      </c>
      <c r="E21" s="13"/>
      <c r="F21" s="13"/>
      <c r="G21" s="14">
        <f>VLOOKUP(B21,[1]Brokers!$B$7:$J$60,7,0)</f>
        <v>1011995476.49</v>
      </c>
      <c r="H21" s="14">
        <f>VLOOKUP(B21,[2]Brokers!$B$9:$AC$69,28,0)</f>
        <v>0</v>
      </c>
      <c r="I21" s="14">
        <f>VLOOKUP(B21,[1]Brokers!$B$7:$P$60,12,0)</f>
        <v>36832389.119999997</v>
      </c>
      <c r="J21" s="14"/>
      <c r="K21" s="14">
        <f>VLOOKUP(B21,[1]Brokers!$B$7:$V$60,17,0)</f>
        <v>3834696528</v>
      </c>
      <c r="L21" s="14">
        <f>VLOOKUP(B21,[1]Brokers!$B$7:$AB$60,22,0)</f>
        <v>0</v>
      </c>
      <c r="M21" s="15">
        <f>G21+I21+J21+K21+H21+L21</f>
        <v>4883524393.6099997</v>
      </c>
      <c r="N21" s="15">
        <f>+VLOOKUP(B21,[3]Sheet1!$B$16:$M$67,12,0)+M21</f>
        <v>114749178530.40002</v>
      </c>
      <c r="O21" s="16">
        <f>N21/$N$69</f>
        <v>4.2335921114551679E-2</v>
      </c>
    </row>
    <row r="22" spans="1:16" x14ac:dyDescent="0.25">
      <c r="A22" s="9">
        <f t="shared" si="0"/>
        <v>7</v>
      </c>
      <c r="B22" s="10" t="s">
        <v>27</v>
      </c>
      <c r="C22" s="11" t="s">
        <v>28</v>
      </c>
      <c r="D22" s="12" t="s">
        <v>18</v>
      </c>
      <c r="E22" s="12" t="s">
        <v>18</v>
      </c>
      <c r="F22" s="12"/>
      <c r="G22" s="14">
        <f>VLOOKUP(B22,[1]Brokers!$B$7:$J$60,7,0)</f>
        <v>91166534</v>
      </c>
      <c r="H22" s="14">
        <f>VLOOKUP(B22,[2]Brokers!$B$9:$AC$69,28,0)</f>
        <v>0</v>
      </c>
      <c r="I22" s="14">
        <f>VLOOKUP(B22,[1]Brokers!$B$7:$P$60,12,0)</f>
        <v>100000</v>
      </c>
      <c r="J22" s="14"/>
      <c r="K22" s="14">
        <f>VLOOKUP(B22,[1]Brokers!$B$7:$V$60,17,0)</f>
        <v>506093952</v>
      </c>
      <c r="L22" s="14">
        <f>VLOOKUP(B22,[1]Brokers!$B$7:$AB$60,22,0)</f>
        <v>0</v>
      </c>
      <c r="M22" s="15">
        <f>G22+I22+J22+K22+H22+L22</f>
        <v>597360486</v>
      </c>
      <c r="N22" s="15">
        <f>+VLOOKUP(B22,[3]Sheet1!$B$16:$M$67,12,0)+M22</f>
        <v>43175563563.389999</v>
      </c>
      <c r="O22" s="16">
        <f>N22/$N$69</f>
        <v>1.5929327569100975E-2</v>
      </c>
    </row>
    <row r="23" spans="1:16" x14ac:dyDescent="0.25">
      <c r="A23" s="9">
        <f t="shared" si="0"/>
        <v>8</v>
      </c>
      <c r="B23" s="10" t="s">
        <v>41</v>
      </c>
      <c r="C23" s="11" t="s">
        <v>42</v>
      </c>
      <c r="D23" s="12" t="s">
        <v>18</v>
      </c>
      <c r="E23" s="13" t="s">
        <v>18</v>
      </c>
      <c r="F23" s="13" t="s">
        <v>18</v>
      </c>
      <c r="G23" s="14">
        <f>VLOOKUP(B23,[1]Brokers!$B$7:$J$60,7,0)</f>
        <v>2415521725.6399999</v>
      </c>
      <c r="H23" s="14">
        <f>VLOOKUP(B23,[2]Brokers!$B$9:$AC$69,28,0)</f>
        <v>0</v>
      </c>
      <c r="I23" s="14">
        <f>VLOOKUP(B23,[1]Brokers!$B$7:$P$60,12,0)</f>
        <v>33044079</v>
      </c>
      <c r="J23" s="14"/>
      <c r="K23" s="14">
        <f>VLOOKUP(B23,[1]Brokers!$B$7:$V$60,17,0)</f>
        <v>9122024704</v>
      </c>
      <c r="L23" s="14">
        <f>VLOOKUP(B23,[1]Brokers!$B$7:$AB$60,22,0)</f>
        <v>0</v>
      </c>
      <c r="M23" s="15">
        <f>G23+I23+J23+K23+H23+L23</f>
        <v>11570590508.639999</v>
      </c>
      <c r="N23" s="15">
        <f>+VLOOKUP(B23,[3]Sheet1!$B$16:$M$67,12,0)+M23</f>
        <v>32644771935.729996</v>
      </c>
      <c r="O23" s="16">
        <f>N23/$N$69</f>
        <v>1.2044064342538676E-2</v>
      </c>
    </row>
    <row r="24" spans="1:16" x14ac:dyDescent="0.25">
      <c r="A24" s="9">
        <f t="shared" si="0"/>
        <v>9</v>
      </c>
      <c r="B24" s="10" t="s">
        <v>33</v>
      </c>
      <c r="C24" s="11" t="s">
        <v>34</v>
      </c>
      <c r="D24" s="12" t="s">
        <v>18</v>
      </c>
      <c r="E24" s="13" t="s">
        <v>18</v>
      </c>
      <c r="F24" s="13" t="s">
        <v>18</v>
      </c>
      <c r="G24" s="14">
        <f>VLOOKUP(B24,[1]Brokers!$B$7:$J$60,7,0)</f>
        <v>468036759.07000005</v>
      </c>
      <c r="H24" s="14">
        <f>VLOOKUP(B24,[2]Brokers!$B$9:$AC$69,28,0)</f>
        <v>0</v>
      </c>
      <c r="I24" s="14">
        <f>VLOOKUP(B24,[1]Brokers!$B$7:$P$60,12,0)</f>
        <v>0</v>
      </c>
      <c r="J24" s="14"/>
      <c r="K24" s="14">
        <f>VLOOKUP(B24,[1]Brokers!$B$7:$V$60,17,0)</f>
        <v>1805418784</v>
      </c>
      <c r="L24" s="14">
        <f>VLOOKUP(B24,[1]Brokers!$B$7:$AB$60,22,0)</f>
        <v>0</v>
      </c>
      <c r="M24" s="15">
        <f>G24+I24+J24+K24+H24+L24</f>
        <v>2273455543.0700002</v>
      </c>
      <c r="N24" s="15">
        <f>+VLOOKUP(B24,[3]Sheet1!$B$16:$M$67,12,0)+M24</f>
        <v>23510032581.349998</v>
      </c>
      <c r="O24" s="16">
        <f>N24/$N$69</f>
        <v>8.6738650115990822E-3</v>
      </c>
    </row>
    <row r="25" spans="1:16" s="25" customFormat="1" x14ac:dyDescent="0.25">
      <c r="A25" s="9">
        <f t="shared" si="0"/>
        <v>10</v>
      </c>
      <c r="B25" s="10" t="s">
        <v>29</v>
      </c>
      <c r="C25" s="11" t="s">
        <v>30</v>
      </c>
      <c r="D25" s="12" t="s">
        <v>18</v>
      </c>
      <c r="E25" s="13" t="s">
        <v>18</v>
      </c>
      <c r="F25" s="13"/>
      <c r="G25" s="14">
        <f>VLOOKUP(B25,[1]Brokers!$B$7:$J$60,7,0)</f>
        <v>4225250.5999999996</v>
      </c>
      <c r="H25" s="14">
        <f>VLOOKUP(B25,[2]Brokers!$B$9:$AC$69,28,0)</f>
        <v>0</v>
      </c>
      <c r="I25" s="14">
        <f>VLOOKUP(B25,[1]Brokers!$B$7:$P$60,12,0)</f>
        <v>0</v>
      </c>
      <c r="J25" s="14"/>
      <c r="K25" s="14">
        <f>VLOOKUP(B25,[1]Brokers!$B$7:$V$60,17,0)</f>
        <v>1610752</v>
      </c>
      <c r="L25" s="14">
        <f>VLOOKUP(B25,[1]Brokers!$B$7:$AB$60,22,0)</f>
        <v>0</v>
      </c>
      <c r="M25" s="15">
        <f>G25+I25+J25+K25+H25+L25</f>
        <v>5836002.5999999996</v>
      </c>
      <c r="N25" s="15">
        <f>+VLOOKUP(B25,[3]Sheet1!$B$16:$M$67,12,0)+M25</f>
        <v>23238928803.360001</v>
      </c>
      <c r="O25" s="16">
        <f>N25/$N$69</f>
        <v>8.5738431351391926E-3</v>
      </c>
      <c r="P25" s="5"/>
    </row>
    <row r="26" spans="1:16" x14ac:dyDescent="0.25">
      <c r="A26" s="9">
        <f t="shared" si="0"/>
        <v>11</v>
      </c>
      <c r="B26" s="10" t="s">
        <v>35</v>
      </c>
      <c r="C26" s="11" t="s">
        <v>36</v>
      </c>
      <c r="D26" s="12" t="s">
        <v>18</v>
      </c>
      <c r="E26" s="13" t="s">
        <v>18</v>
      </c>
      <c r="F26" s="13"/>
      <c r="G26" s="14">
        <f>VLOOKUP(B26,[1]Brokers!$B$7:$J$60,7,0)</f>
        <v>553381344.78999996</v>
      </c>
      <c r="H26" s="14">
        <f>VLOOKUP(B26,[2]Brokers!$B$9:$AC$69,28,0)</f>
        <v>0</v>
      </c>
      <c r="I26" s="14">
        <f>VLOOKUP(B26,[1]Brokers!$B$7:$P$60,12,0)</f>
        <v>2300000</v>
      </c>
      <c r="J26" s="14"/>
      <c r="K26" s="14">
        <f>VLOOKUP(B26,[1]Brokers!$B$7:$V$60,17,0)</f>
        <v>249604576</v>
      </c>
      <c r="L26" s="14">
        <f>VLOOKUP(B26,[1]Brokers!$B$7:$AB$60,22,0)</f>
        <v>0</v>
      </c>
      <c r="M26" s="15">
        <f>G26+I26+J26+K26+H26+L26</f>
        <v>805285920.78999996</v>
      </c>
      <c r="N26" s="15">
        <f>+VLOOKUP(B26,[3]Sheet1!$B$16:$M$67,12,0)+M26</f>
        <v>21897320729.970001</v>
      </c>
      <c r="O26" s="16">
        <f>N26/$N$69</f>
        <v>8.0788660530449856E-3</v>
      </c>
    </row>
    <row r="27" spans="1:16" x14ac:dyDescent="0.25">
      <c r="A27" s="9">
        <f t="shared" si="0"/>
        <v>12</v>
      </c>
      <c r="B27" s="10" t="s">
        <v>31</v>
      </c>
      <c r="C27" s="11" t="s">
        <v>32</v>
      </c>
      <c r="D27" s="12" t="s">
        <v>18</v>
      </c>
      <c r="E27" s="13"/>
      <c r="F27" s="13" t="s">
        <v>18</v>
      </c>
      <c r="G27" s="14">
        <f>VLOOKUP(B27,[1]Brokers!$B$7:$J$60,7,0)</f>
        <v>32719253.390000001</v>
      </c>
      <c r="H27" s="14">
        <f>VLOOKUP(B27,[2]Brokers!$B$9:$AC$69,28,0)</f>
        <v>0</v>
      </c>
      <c r="I27" s="14">
        <f>VLOOKUP(B27,[1]Brokers!$B$7:$P$60,12,0)</f>
        <v>0</v>
      </c>
      <c r="J27" s="14"/>
      <c r="K27" s="14">
        <f>VLOOKUP(B27,[1]Brokers!$B$7:$V$60,17,0)</f>
        <v>13010400</v>
      </c>
      <c r="L27" s="14">
        <f>VLOOKUP(B27,[1]Brokers!$B$7:$AB$60,22,0)</f>
        <v>0</v>
      </c>
      <c r="M27" s="15">
        <f>G27+I27+J27+K27+H27+L27</f>
        <v>45729653.390000001</v>
      </c>
      <c r="N27" s="15">
        <f>+VLOOKUP(B27,[3]Sheet1!$B$16:$M$67,12,0)+M27</f>
        <v>21745787316.66</v>
      </c>
      <c r="O27" s="16">
        <f>N27/$N$69</f>
        <v>8.0229588412089412E-3</v>
      </c>
    </row>
    <row r="28" spans="1:16" x14ac:dyDescent="0.25">
      <c r="A28" s="9">
        <f t="shared" si="0"/>
        <v>13</v>
      </c>
      <c r="B28" s="10" t="s">
        <v>37</v>
      </c>
      <c r="C28" s="11" t="s">
        <v>38</v>
      </c>
      <c r="D28" s="12" t="s">
        <v>18</v>
      </c>
      <c r="E28" s="12"/>
      <c r="F28" s="13"/>
      <c r="G28" s="14">
        <f>VLOOKUP(B28,[1]Brokers!$B$7:$J$60,7,0)</f>
        <v>529790232.31000006</v>
      </c>
      <c r="H28" s="14">
        <f>VLOOKUP(B28,[2]Brokers!$B$9:$AC$69,28,0)</f>
        <v>0</v>
      </c>
      <c r="I28" s="14">
        <f>VLOOKUP(B28,[1]Brokers!$B$7:$P$60,12,0)</f>
        <v>990000</v>
      </c>
      <c r="J28" s="14"/>
      <c r="K28" s="14">
        <f>VLOOKUP(B28,[1]Brokers!$B$7:$V$60,17,0)</f>
        <v>277503824</v>
      </c>
      <c r="L28" s="14">
        <f>VLOOKUP(B28,[1]Brokers!$B$7:$AB$60,22,0)</f>
        <v>900000</v>
      </c>
      <c r="M28" s="15">
        <f>G28+I28+J28+K28+H28+L28</f>
        <v>809184056.31000006</v>
      </c>
      <c r="N28" s="15">
        <f>+VLOOKUP(B28,[3]Sheet1!$B$16:$M$67,12,0)+M28</f>
        <v>14377838618.859999</v>
      </c>
      <c r="O28" s="16">
        <f>N28/$N$69</f>
        <v>5.3046047855109611E-3</v>
      </c>
    </row>
    <row r="29" spans="1:16" x14ac:dyDescent="0.25">
      <c r="A29" s="9">
        <f t="shared" si="0"/>
        <v>14</v>
      </c>
      <c r="B29" s="10" t="s">
        <v>39</v>
      </c>
      <c r="C29" s="11" t="s">
        <v>40</v>
      </c>
      <c r="D29" s="12" t="s">
        <v>18</v>
      </c>
      <c r="E29" s="13"/>
      <c r="F29" s="13" t="s">
        <v>18</v>
      </c>
      <c r="G29" s="14">
        <f>VLOOKUP(B29,[1]Brokers!$B$7:$J$60,7,0)</f>
        <v>104537111.36</v>
      </c>
      <c r="H29" s="14">
        <f>VLOOKUP(B29,[2]Brokers!$B$9:$AC$69,28,0)</f>
        <v>0</v>
      </c>
      <c r="I29" s="14">
        <f>VLOOKUP(B29,[1]Brokers!$B$7:$P$60,12,0)</f>
        <v>0</v>
      </c>
      <c r="J29" s="14"/>
      <c r="K29" s="14">
        <f>VLOOKUP(B29,[1]Brokers!$B$7:$V$60,17,0)</f>
        <v>42336944</v>
      </c>
      <c r="L29" s="14">
        <f>VLOOKUP(B29,[1]Brokers!$B$7:$AB$60,22,0)</f>
        <v>0</v>
      </c>
      <c r="M29" s="15">
        <f>G29+I29+J29+K29+H29+L29</f>
        <v>146874055.36000001</v>
      </c>
      <c r="N29" s="15">
        <f>+VLOOKUP(B29,[3]Sheet1!$B$16:$M$67,12,0)+M29</f>
        <v>10511781526.940002</v>
      </c>
      <c r="O29" s="16">
        <f>N29/$N$69</f>
        <v>3.8782495804972989E-3</v>
      </c>
    </row>
    <row r="30" spans="1:16" x14ac:dyDescent="0.25">
      <c r="A30" s="9">
        <f t="shared" si="0"/>
        <v>15</v>
      </c>
      <c r="B30" s="10" t="s">
        <v>47</v>
      </c>
      <c r="C30" s="11" t="s">
        <v>48</v>
      </c>
      <c r="D30" s="12" t="s">
        <v>18</v>
      </c>
      <c r="E30" s="13"/>
      <c r="F30" s="13"/>
      <c r="G30" s="14">
        <f>VLOOKUP(B30,[1]Brokers!$B$7:$J$60,7,0)</f>
        <v>586763549.32999992</v>
      </c>
      <c r="H30" s="14">
        <f>VLOOKUP(B30,[2]Brokers!$B$9:$AC$69,28,0)</f>
        <v>0</v>
      </c>
      <c r="I30" s="14">
        <f>VLOOKUP(B30,[1]Brokers!$B$7:$P$60,12,0)</f>
        <v>0</v>
      </c>
      <c r="J30" s="14"/>
      <c r="K30" s="14">
        <f>VLOOKUP(B30,[1]Brokers!$B$7:$V$60,17,0)</f>
        <v>349518832</v>
      </c>
      <c r="L30" s="14">
        <f>VLOOKUP(B30,[1]Brokers!$B$7:$AB$60,22,0)</f>
        <v>0</v>
      </c>
      <c r="M30" s="15">
        <f>G30+I30+J30+K30+H30+L30</f>
        <v>936282381.32999992</v>
      </c>
      <c r="N30" s="15">
        <f>+VLOOKUP(B30,[3]Sheet1!$B$16:$M$67,12,0)+M30</f>
        <v>10502267213.469999</v>
      </c>
      <c r="O30" s="16">
        <f>N30/$N$69</f>
        <v>3.8747393399039994E-3</v>
      </c>
    </row>
    <row r="31" spans="1:16" x14ac:dyDescent="0.25">
      <c r="A31" s="9">
        <f t="shared" si="0"/>
        <v>16</v>
      </c>
      <c r="B31" s="10" t="s">
        <v>43</v>
      </c>
      <c r="C31" s="11" t="s">
        <v>44</v>
      </c>
      <c r="D31" s="12" t="s">
        <v>18</v>
      </c>
      <c r="E31" s="13" t="s">
        <v>18</v>
      </c>
      <c r="F31" s="13" t="s">
        <v>18</v>
      </c>
      <c r="G31" s="14">
        <f>VLOOKUP(B31,[1]Brokers!$B$7:$J$60,7,0)</f>
        <v>145138168.65000001</v>
      </c>
      <c r="H31" s="14">
        <f>VLOOKUP(B31,[2]Brokers!$B$9:$AC$69,28,0)</f>
        <v>0</v>
      </c>
      <c r="I31" s="14">
        <f>VLOOKUP(B31,[1]Brokers!$B$7:$P$60,12,0)</f>
        <v>0</v>
      </c>
      <c r="J31" s="14"/>
      <c r="K31" s="14">
        <f>VLOOKUP(B31,[1]Brokers!$B$7:$V$60,17,0)</f>
        <v>349426896</v>
      </c>
      <c r="L31" s="14">
        <f>VLOOKUP(B31,[1]Brokers!$B$7:$AB$60,22,0)</f>
        <v>0</v>
      </c>
      <c r="M31" s="15">
        <f>G31+I31+J31+K31+H31+L31</f>
        <v>494565064.64999998</v>
      </c>
      <c r="N31" s="15">
        <f>+VLOOKUP(B31,[3]Sheet1!$B$16:$M$67,12,0)+M31</f>
        <v>5937755791.500001</v>
      </c>
      <c r="O31" s="16">
        <f>N31/$N$69</f>
        <v>2.1906942080619708E-3</v>
      </c>
    </row>
    <row r="32" spans="1:16" x14ac:dyDescent="0.25">
      <c r="A32" s="9">
        <f t="shared" si="0"/>
        <v>17</v>
      </c>
      <c r="B32" s="10" t="s">
        <v>45</v>
      </c>
      <c r="C32" s="11" t="s">
        <v>46</v>
      </c>
      <c r="D32" s="12" t="s">
        <v>18</v>
      </c>
      <c r="E32" s="13"/>
      <c r="F32" s="12" t="s">
        <v>18</v>
      </c>
      <c r="G32" s="14">
        <f>VLOOKUP(B32,[1]Brokers!$B$7:$J$60,7,0)</f>
        <v>98191708.140000001</v>
      </c>
      <c r="H32" s="14">
        <f>VLOOKUP(B32,[2]Brokers!$B$9:$AC$69,28,0)</f>
        <v>0</v>
      </c>
      <c r="I32" s="14">
        <f>VLOOKUP(B32,[1]Brokers!$B$7:$P$60,12,0)</f>
        <v>5399200</v>
      </c>
      <c r="J32" s="14"/>
      <c r="K32" s="14">
        <f>VLOOKUP(B32,[1]Brokers!$B$7:$V$60,17,0)</f>
        <v>14974544</v>
      </c>
      <c r="L32" s="14">
        <f>VLOOKUP(B32,[1]Brokers!$B$7:$AB$60,22,0)</f>
        <v>0</v>
      </c>
      <c r="M32" s="15">
        <f>G32+I32+J32+K32+H32+L32</f>
        <v>118565452.14</v>
      </c>
      <c r="N32" s="15">
        <f>+VLOOKUP(B32,[3]Sheet1!$B$16:$M$67,12,0)+M32</f>
        <v>4609821100.7700005</v>
      </c>
      <c r="O32" s="16">
        <f>N32/$N$69</f>
        <v>1.7007618265667264E-3</v>
      </c>
    </row>
    <row r="33" spans="1:16" x14ac:dyDescent="0.25">
      <c r="A33" s="9">
        <f t="shared" si="0"/>
        <v>18</v>
      </c>
      <c r="B33" s="10" t="s">
        <v>51</v>
      </c>
      <c r="C33" s="11" t="s">
        <v>52</v>
      </c>
      <c r="D33" s="12" t="s">
        <v>18</v>
      </c>
      <c r="E33" s="13" t="s">
        <v>18</v>
      </c>
      <c r="F33" s="13" t="s">
        <v>18</v>
      </c>
      <c r="G33" s="14">
        <f>VLOOKUP(B33,[1]Brokers!$B$7:$J$60,7,0)</f>
        <v>64404858.790000007</v>
      </c>
      <c r="H33" s="14">
        <f>VLOOKUP(B33,[2]Brokers!$B$9:$AC$69,28,0)</f>
        <v>0</v>
      </c>
      <c r="I33" s="14">
        <f>VLOOKUP(B33,[1]Brokers!$B$7:$P$60,12,0)</f>
        <v>0</v>
      </c>
      <c r="J33" s="14"/>
      <c r="K33" s="14">
        <f>VLOOKUP(B33,[1]Brokers!$B$7:$V$60,17,0)</f>
        <v>40729936</v>
      </c>
      <c r="L33" s="14">
        <f>VLOOKUP(B33,[1]Brokers!$B$7:$AB$60,22,0)</f>
        <v>0</v>
      </c>
      <c r="M33" s="15">
        <f>G33+I33+J33+K33+H33+L33</f>
        <v>105134794.79000001</v>
      </c>
      <c r="N33" s="15">
        <f>+VLOOKUP(B33,[3]Sheet1!$B$16:$M$67,12,0)+M33</f>
        <v>3175839772.2199998</v>
      </c>
      <c r="O33" s="16">
        <f>N33/$N$69</f>
        <v>1.1717042665672927E-3</v>
      </c>
    </row>
    <row r="34" spans="1:16" x14ac:dyDescent="0.25">
      <c r="A34" s="9">
        <f t="shared" si="0"/>
        <v>19</v>
      </c>
      <c r="B34" s="10" t="s">
        <v>49</v>
      </c>
      <c r="C34" s="11" t="s">
        <v>50</v>
      </c>
      <c r="D34" s="12" t="s">
        <v>18</v>
      </c>
      <c r="E34" s="13" t="s">
        <v>18</v>
      </c>
      <c r="F34" s="13"/>
      <c r="G34" s="14">
        <f>VLOOKUP(B34,[1]Brokers!$B$7:$J$60,7,0)</f>
        <v>62021563.530000001</v>
      </c>
      <c r="H34" s="14">
        <f>VLOOKUP(B34,[2]Brokers!$B$9:$AC$69,28,0)</f>
        <v>0</v>
      </c>
      <c r="I34" s="14">
        <f>VLOOKUP(B34,[1]Brokers!$B$7:$P$60,12,0)</f>
        <v>13300000</v>
      </c>
      <c r="J34" s="14"/>
      <c r="K34" s="14">
        <f>VLOOKUP(B34,[1]Brokers!$B$7:$V$60,17,0)</f>
        <v>50187696</v>
      </c>
      <c r="L34" s="14">
        <f>VLOOKUP(B34,[1]Brokers!$B$7:$AB$60,22,0)</f>
        <v>0</v>
      </c>
      <c r="M34" s="15">
        <f>G34+I34+J34+K34+H34+L34</f>
        <v>125509259.53</v>
      </c>
      <c r="N34" s="15">
        <f>+VLOOKUP(B34,[3]Sheet1!$B$16:$M$67,12,0)+M34</f>
        <v>2687225644.52</v>
      </c>
      <c r="O34" s="16">
        <f>N34/$N$69</f>
        <v>9.9143344083512893E-4</v>
      </c>
    </row>
    <row r="35" spans="1:16" x14ac:dyDescent="0.25">
      <c r="A35" s="9">
        <f t="shared" si="0"/>
        <v>20</v>
      </c>
      <c r="B35" s="10" t="s">
        <v>55</v>
      </c>
      <c r="C35" s="11" t="s">
        <v>56</v>
      </c>
      <c r="D35" s="12" t="s">
        <v>18</v>
      </c>
      <c r="E35" s="13" t="s">
        <v>18</v>
      </c>
      <c r="F35" s="13" t="s">
        <v>18</v>
      </c>
      <c r="G35" s="14">
        <f>VLOOKUP(B35,[1]Brokers!$B$7:$J$60,7,0)</f>
        <v>130666206.13</v>
      </c>
      <c r="H35" s="14">
        <f>VLOOKUP(B35,[2]Brokers!$B$9:$AC$69,28,0)</f>
        <v>0</v>
      </c>
      <c r="I35" s="14">
        <f>VLOOKUP(B35,[1]Brokers!$B$7:$P$60,12,0)</f>
        <v>0</v>
      </c>
      <c r="J35" s="14"/>
      <c r="K35" s="14">
        <f>VLOOKUP(B35,[1]Brokers!$B$7:$V$60,17,0)</f>
        <v>4083872</v>
      </c>
      <c r="L35" s="14">
        <f>VLOOKUP(B35,[1]Brokers!$B$7:$AB$60,22,0)</f>
        <v>0</v>
      </c>
      <c r="M35" s="15">
        <f>G35+I35+J35+K35+H35+L35</f>
        <v>134750078.13</v>
      </c>
      <c r="N35" s="15">
        <f>+VLOOKUP(B35,[3]Sheet1!$B$16:$M$67,12,0)+M35</f>
        <v>2355392470.27</v>
      </c>
      <c r="O35" s="16">
        <f>N35/$N$69</f>
        <v>8.6900587082409421E-4</v>
      </c>
    </row>
    <row r="36" spans="1:16" x14ac:dyDescent="0.25">
      <c r="A36" s="9">
        <f t="shared" si="0"/>
        <v>21</v>
      </c>
      <c r="B36" s="10" t="s">
        <v>73</v>
      </c>
      <c r="C36" s="11" t="s">
        <v>74</v>
      </c>
      <c r="D36" s="12" t="s">
        <v>18</v>
      </c>
      <c r="E36" s="13"/>
      <c r="F36" s="13"/>
      <c r="G36" s="14">
        <f>VLOOKUP(B36,[1]Brokers!$B$7:$J$60,7,0)</f>
        <v>632970</v>
      </c>
      <c r="H36" s="14">
        <f>VLOOKUP(B36,[2]Brokers!$B$9:$AC$69,28,0)</f>
        <v>0</v>
      </c>
      <c r="I36" s="14">
        <f>VLOOKUP(B36,[1]Brokers!$B$7:$P$60,12,0)</f>
        <v>0</v>
      </c>
      <c r="J36" s="14"/>
      <c r="K36" s="14">
        <f>VLOOKUP(B36,[1]Brokers!$B$7:$V$60,17,0)</f>
        <v>0</v>
      </c>
      <c r="L36" s="14">
        <f>VLOOKUP(B36,[1]Brokers!$B$7:$AB$60,22,0)</f>
        <v>0</v>
      </c>
      <c r="M36" s="15">
        <f>G36+I36+J36+K36+H36+L36</f>
        <v>632970</v>
      </c>
      <c r="N36" s="15">
        <f>+VLOOKUP(B36,[3]Sheet1!$B$16:$M$67,12,0)+M36</f>
        <v>2178640446.3099999</v>
      </c>
      <c r="O36" s="16">
        <f>N36/$N$69</f>
        <v>8.0379442583561897E-4</v>
      </c>
    </row>
    <row r="37" spans="1:16" x14ac:dyDescent="0.25">
      <c r="A37" s="9">
        <f t="shared" si="0"/>
        <v>22</v>
      </c>
      <c r="B37" s="10" t="s">
        <v>57</v>
      </c>
      <c r="C37" s="11" t="s">
        <v>58</v>
      </c>
      <c r="D37" s="12" t="s">
        <v>18</v>
      </c>
      <c r="E37" s="13"/>
      <c r="F37" s="13"/>
      <c r="G37" s="14">
        <f>VLOOKUP(B37,[1]Brokers!$B$7:$J$60,7,0)</f>
        <v>29636220.52</v>
      </c>
      <c r="H37" s="14">
        <f>VLOOKUP(B37,[2]Brokers!$B$9:$AC$69,28,0)</f>
        <v>0</v>
      </c>
      <c r="I37" s="14">
        <f>VLOOKUP(B37,[1]Brokers!$B$7:$P$60,12,0)</f>
        <v>2000000</v>
      </c>
      <c r="J37" s="14"/>
      <c r="K37" s="14">
        <f>VLOOKUP(B37,[1]Brokers!$B$7:$V$60,17,0)</f>
        <v>39850096</v>
      </c>
      <c r="L37" s="14">
        <f>VLOOKUP(B37,[1]Brokers!$B$7:$AB$60,22,0)</f>
        <v>0</v>
      </c>
      <c r="M37" s="15">
        <f>G37+I37+J37+K37+H37+L37</f>
        <v>71486316.519999996</v>
      </c>
      <c r="N37" s="15">
        <f>+VLOOKUP(B37,[3]Sheet1!$B$16:$M$67,12,0)+M37</f>
        <v>1612785903</v>
      </c>
      <c r="O37" s="16">
        <f>N37/$N$69</f>
        <v>5.9502627939057688E-4</v>
      </c>
    </row>
    <row r="38" spans="1:16" x14ac:dyDescent="0.25">
      <c r="A38" s="9">
        <f t="shared" si="0"/>
        <v>23</v>
      </c>
      <c r="B38" s="10" t="s">
        <v>59</v>
      </c>
      <c r="C38" s="11" t="s">
        <v>60</v>
      </c>
      <c r="D38" s="12" t="s">
        <v>18</v>
      </c>
      <c r="E38" s="13"/>
      <c r="F38" s="13"/>
      <c r="G38" s="14">
        <f>VLOOKUP(B38,[1]Brokers!$B$7:$J$60,7,0)</f>
        <v>33115119.420000002</v>
      </c>
      <c r="H38" s="14">
        <f>VLOOKUP(B38,[2]Brokers!$B$9:$AC$69,28,0)</f>
        <v>0</v>
      </c>
      <c r="I38" s="14">
        <f>VLOOKUP(B38,[1]Brokers!$B$7:$P$60,12,0)</f>
        <v>0</v>
      </c>
      <c r="J38" s="14"/>
      <c r="K38" s="14">
        <f>VLOOKUP(B38,[1]Brokers!$B$7:$V$60,17,0)</f>
        <v>18948176</v>
      </c>
      <c r="L38" s="14">
        <f>VLOOKUP(B38,[1]Brokers!$B$7:$AB$60,22,0)</f>
        <v>0</v>
      </c>
      <c r="M38" s="15">
        <f>G38+I38+J38+K38+H38+L38</f>
        <v>52063295.420000002</v>
      </c>
      <c r="N38" s="15">
        <f>+VLOOKUP(B38,[3]Sheet1!$B$16:$M$67,12,0)+M38</f>
        <v>1512607799.6600001</v>
      </c>
      <c r="O38" s="16">
        <f>N38/$N$69</f>
        <v>5.5806625636710882E-4</v>
      </c>
    </row>
    <row r="39" spans="1:16" x14ac:dyDescent="0.25">
      <c r="A39" s="9">
        <f t="shared" si="0"/>
        <v>24</v>
      </c>
      <c r="B39" s="10" t="s">
        <v>67</v>
      </c>
      <c r="C39" s="11" t="s">
        <v>68</v>
      </c>
      <c r="D39" s="12" t="s">
        <v>18</v>
      </c>
      <c r="E39" s="13"/>
      <c r="F39" s="13"/>
      <c r="G39" s="14">
        <f>VLOOKUP(B39,[1]Brokers!$B$7:$J$60,7,0)</f>
        <v>75748329.689999998</v>
      </c>
      <c r="H39" s="14">
        <f>VLOOKUP(B39,[2]Brokers!$B$9:$AC$69,28,0)</f>
        <v>0</v>
      </c>
      <c r="I39" s="14">
        <f>VLOOKUP(B39,[1]Brokers!$B$7:$P$60,12,0)</f>
        <v>63527555</v>
      </c>
      <c r="J39" s="14"/>
      <c r="K39" s="14">
        <f>VLOOKUP(B39,[1]Brokers!$B$7:$V$60,17,0)</f>
        <v>61218560</v>
      </c>
      <c r="L39" s="14">
        <f>VLOOKUP(B39,[1]Brokers!$B$7:$AB$60,22,0)</f>
        <v>3700000</v>
      </c>
      <c r="M39" s="15">
        <f>G39+I39+J39+K39+H39+L39</f>
        <v>204194444.69</v>
      </c>
      <c r="N39" s="15">
        <f>+VLOOKUP(B39,[3]Sheet1!$B$16:$M$67,12,0)+M39</f>
        <v>1186913552.8199999</v>
      </c>
      <c r="O39" s="16">
        <f>N39/$N$69</f>
        <v>4.3790360145077207E-4</v>
      </c>
      <c r="P39" s="1"/>
    </row>
    <row r="40" spans="1:16" x14ac:dyDescent="0.25">
      <c r="A40" s="9">
        <f t="shared" si="0"/>
        <v>25</v>
      </c>
      <c r="B40" s="10" t="s">
        <v>61</v>
      </c>
      <c r="C40" s="11" t="s">
        <v>62</v>
      </c>
      <c r="D40" s="12" t="s">
        <v>18</v>
      </c>
      <c r="E40" s="13"/>
      <c r="F40" s="13"/>
      <c r="G40" s="14">
        <f>VLOOKUP(B40,[1]Brokers!$B$7:$J$60,7,0)</f>
        <v>10435051.689999999</v>
      </c>
      <c r="H40" s="14">
        <f>VLOOKUP(B40,[2]Brokers!$B$9:$AC$69,28,0)</f>
        <v>0</v>
      </c>
      <c r="I40" s="14">
        <f>VLOOKUP(B40,[1]Brokers!$B$7:$P$60,12,0)</f>
        <v>0</v>
      </c>
      <c r="J40" s="14"/>
      <c r="K40" s="14">
        <f>VLOOKUP(B40,[1]Brokers!$B$7:$V$60,17,0)</f>
        <v>15199392</v>
      </c>
      <c r="L40" s="14">
        <f>VLOOKUP(B40,[1]Brokers!$B$7:$AB$60,22,0)</f>
        <v>0</v>
      </c>
      <c r="M40" s="15">
        <f>G40+I40+J40+K40+H40+L40</f>
        <v>25634443.689999998</v>
      </c>
      <c r="N40" s="15">
        <f>+VLOOKUP(B40,[3]Sheet1!$B$16:$M$67,12,0)+M40</f>
        <v>1077418056.5400002</v>
      </c>
      <c r="O40" s="16">
        <f>N40/$N$69</f>
        <v>3.9750599031074404E-4</v>
      </c>
    </row>
    <row r="41" spans="1:16" x14ac:dyDescent="0.25">
      <c r="A41" s="9">
        <f t="shared" si="0"/>
        <v>26</v>
      </c>
      <c r="B41" s="10" t="s">
        <v>63</v>
      </c>
      <c r="C41" s="11" t="s">
        <v>64</v>
      </c>
      <c r="D41" s="12" t="s">
        <v>18</v>
      </c>
      <c r="E41" s="13" t="s">
        <v>18</v>
      </c>
      <c r="F41" s="13"/>
      <c r="G41" s="14">
        <f>VLOOKUP(B41,[1]Brokers!$B$7:$J$60,7,0)</f>
        <v>16183682.310000001</v>
      </c>
      <c r="H41" s="14">
        <f>VLOOKUP(B41,[2]Brokers!$B$9:$AC$69,28,0)</f>
        <v>0</v>
      </c>
      <c r="I41" s="14">
        <f>VLOOKUP(B41,[1]Brokers!$B$7:$P$60,12,0)</f>
        <v>0</v>
      </c>
      <c r="J41" s="14"/>
      <c r="K41" s="14">
        <f>VLOOKUP(B41,[1]Brokers!$B$7:$V$60,17,0)</f>
        <v>340912</v>
      </c>
      <c r="L41" s="14">
        <f>VLOOKUP(B41,[1]Brokers!$B$7:$AB$60,22,0)</f>
        <v>0</v>
      </c>
      <c r="M41" s="15">
        <f>G41+I41+J41+K41+H41+L41</f>
        <v>16524594.310000001</v>
      </c>
      <c r="N41" s="15">
        <f>+VLOOKUP(B41,[3]Sheet1!$B$16:$M$67,12,0)+M41</f>
        <v>926371149.96999991</v>
      </c>
      <c r="O41" s="16">
        <f>N41/$N$69</f>
        <v>3.4177827179421918E-4</v>
      </c>
    </row>
    <row r="42" spans="1:16" x14ac:dyDescent="0.25">
      <c r="A42" s="9">
        <f t="shared" si="0"/>
        <v>27</v>
      </c>
      <c r="B42" s="10" t="s">
        <v>109</v>
      </c>
      <c r="C42" s="11" t="s">
        <v>110</v>
      </c>
      <c r="D42" s="12" t="s">
        <v>18</v>
      </c>
      <c r="E42" s="13"/>
      <c r="F42" s="13"/>
      <c r="G42" s="14">
        <f>VLOOKUP(B42,[1]Brokers!$B$7:$J$60,7,0)</f>
        <v>533722524.04999995</v>
      </c>
      <c r="H42" s="14">
        <f>VLOOKUP(B42,[2]Brokers!$B$9:$AC$69,28,0)</f>
        <v>0</v>
      </c>
      <c r="I42" s="14">
        <f>VLOOKUP(B42,[1]Brokers!$B$7:$P$60,12,0)</f>
        <v>0</v>
      </c>
      <c r="J42" s="14"/>
      <c r="K42" s="14">
        <f>VLOOKUP(B42,[1]Brokers!$B$7:$V$60,17,0)</f>
        <v>0</v>
      </c>
      <c r="L42" s="14">
        <f>VLOOKUP(B42,[1]Brokers!$B$7:$AB$60,22,0)</f>
        <v>0</v>
      </c>
      <c r="M42" s="15">
        <f>G42+I42+J42+K42+H42+L42</f>
        <v>533722524.04999995</v>
      </c>
      <c r="N42" s="15">
        <f>+VLOOKUP(B42,[3]Sheet1!$B$16:$M$67,12,0)+M42</f>
        <v>830828132.8499999</v>
      </c>
      <c r="O42" s="16">
        <f>N42/$N$69</f>
        <v>3.0652833198949121E-4</v>
      </c>
    </row>
    <row r="43" spans="1:16" x14ac:dyDescent="0.25">
      <c r="A43" s="9">
        <f t="shared" si="0"/>
        <v>28</v>
      </c>
      <c r="B43" s="10" t="s">
        <v>65</v>
      </c>
      <c r="C43" s="11" t="s">
        <v>66</v>
      </c>
      <c r="D43" s="12" t="s">
        <v>18</v>
      </c>
      <c r="E43" s="13"/>
      <c r="F43" s="13"/>
      <c r="G43" s="14">
        <f>VLOOKUP(B43,[1]Brokers!$B$7:$J$60,7,0)</f>
        <v>25382295.039999999</v>
      </c>
      <c r="H43" s="14">
        <f>VLOOKUP(B43,[2]Brokers!$B$9:$AC$69,28,0)</f>
        <v>0</v>
      </c>
      <c r="I43" s="14">
        <f>VLOOKUP(B43,[1]Brokers!$B$7:$P$60,12,0)</f>
        <v>0</v>
      </c>
      <c r="J43" s="14"/>
      <c r="K43" s="14">
        <f>VLOOKUP(B43,[1]Brokers!$B$7:$V$60,17,0)</f>
        <v>0</v>
      </c>
      <c r="L43" s="14">
        <f>VLOOKUP(B43,[1]Brokers!$B$7:$AB$60,22,0)</f>
        <v>0</v>
      </c>
      <c r="M43" s="15">
        <f>G43+I43+J43+K43+H43+L43</f>
        <v>25382295.039999999</v>
      </c>
      <c r="N43" s="15">
        <f>+VLOOKUP(B43,[3]Sheet1!$B$16:$M$67,12,0)+M43</f>
        <v>764207223.97000003</v>
      </c>
      <c r="O43" s="16">
        <f>N43/$N$69</f>
        <v>2.819490053307283E-4</v>
      </c>
    </row>
    <row r="44" spans="1:16" x14ac:dyDescent="0.25">
      <c r="A44" s="9">
        <f t="shared" si="0"/>
        <v>29</v>
      </c>
      <c r="B44" s="10" t="s">
        <v>103</v>
      </c>
      <c r="C44" s="11" t="s">
        <v>104</v>
      </c>
      <c r="D44" s="12" t="s">
        <v>18</v>
      </c>
      <c r="E44" s="13"/>
      <c r="F44" s="13"/>
      <c r="G44" s="14">
        <f>VLOOKUP(B44,[1]Brokers!$B$7:$J$60,7,0)</f>
        <v>0</v>
      </c>
      <c r="H44" s="14">
        <f>VLOOKUP(B44,[2]Brokers!$B$9:$AC$69,28,0)</f>
        <v>0</v>
      </c>
      <c r="I44" s="14">
        <f>VLOOKUP(B44,[1]Brokers!$B$7:$P$60,12,0)</f>
        <v>0</v>
      </c>
      <c r="J44" s="14"/>
      <c r="K44" s="14">
        <f>VLOOKUP(B44,[1]Brokers!$B$7:$V$60,17,0)</f>
        <v>0</v>
      </c>
      <c r="L44" s="14">
        <f>VLOOKUP(B44,[1]Brokers!$B$7:$AB$60,22,0)</f>
        <v>0</v>
      </c>
      <c r="M44" s="15">
        <f>G44+I44+J44+K44+H44+L44</f>
        <v>0</v>
      </c>
      <c r="N44" s="15">
        <f>+VLOOKUP(B44,[3]Sheet1!$B$16:$M$67,12,0)+M44</f>
        <v>630239000</v>
      </c>
      <c r="O44" s="16">
        <f>N44/$N$69</f>
        <v>2.3252234943229027E-4</v>
      </c>
    </row>
    <row r="45" spans="1:16" x14ac:dyDescent="0.25">
      <c r="A45" s="9">
        <f t="shared" si="0"/>
        <v>30</v>
      </c>
      <c r="B45" s="10" t="s">
        <v>77</v>
      </c>
      <c r="C45" s="11" t="s">
        <v>78</v>
      </c>
      <c r="D45" s="12" t="s">
        <v>18</v>
      </c>
      <c r="E45" s="13"/>
      <c r="F45" s="13"/>
      <c r="G45" s="14">
        <f>VLOOKUP(B45,[1]Brokers!$B$7:$J$60,7,0)</f>
        <v>17803205.620000001</v>
      </c>
      <c r="H45" s="14">
        <f>VLOOKUP(B45,[2]Brokers!$B$9:$AC$69,28,0)</f>
        <v>0</v>
      </c>
      <c r="I45" s="14">
        <f>VLOOKUP(B45,[1]Brokers!$B$7:$P$60,12,0)</f>
        <v>0</v>
      </c>
      <c r="J45" s="14"/>
      <c r="K45" s="14">
        <f>VLOOKUP(B45,[1]Brokers!$B$7:$V$60,17,0)</f>
        <v>0</v>
      </c>
      <c r="L45" s="14">
        <f>VLOOKUP(B45,[1]Brokers!$B$7:$AB$60,22,0)</f>
        <v>0</v>
      </c>
      <c r="M45" s="15">
        <f>G45+I45+J45+K45+H45+L45</f>
        <v>17803205.620000001</v>
      </c>
      <c r="N45" s="15">
        <f>+VLOOKUP(B45,[3]Sheet1!$B$16:$M$67,12,0)+M45</f>
        <v>489129753.64000005</v>
      </c>
      <c r="O45" s="16">
        <f>N45/$N$69</f>
        <v>1.8046106238047812E-4</v>
      </c>
    </row>
    <row r="46" spans="1:16" x14ac:dyDescent="0.25">
      <c r="A46" s="9">
        <f t="shared" si="0"/>
        <v>31</v>
      </c>
      <c r="B46" s="10" t="s">
        <v>69</v>
      </c>
      <c r="C46" s="11" t="s">
        <v>70</v>
      </c>
      <c r="D46" s="12" t="s">
        <v>18</v>
      </c>
      <c r="E46" s="13"/>
      <c r="F46" s="13"/>
      <c r="G46" s="14">
        <f>VLOOKUP(B46,[1]Brokers!$B$7:$J$60,7,0)</f>
        <v>0</v>
      </c>
      <c r="H46" s="14">
        <f>VLOOKUP(B46,[2]Brokers!$B$9:$AC$69,28,0)</f>
        <v>0</v>
      </c>
      <c r="I46" s="14">
        <f>VLOOKUP(B46,[1]Brokers!$B$7:$P$60,12,0)</f>
        <v>0</v>
      </c>
      <c r="J46" s="14"/>
      <c r="K46" s="14">
        <f>VLOOKUP(B46,[1]Brokers!$B$7:$V$60,17,0)</f>
        <v>0</v>
      </c>
      <c r="L46" s="14">
        <f>VLOOKUP(B46,[1]Brokers!$B$7:$AB$60,22,0)</f>
        <v>0</v>
      </c>
      <c r="M46" s="15">
        <f>G46+I46+J46+K46+H46+L46</f>
        <v>0</v>
      </c>
      <c r="N46" s="15">
        <f>+VLOOKUP(B46,[3]Sheet1!$B$16:$M$67,12,0)+M46</f>
        <v>483646267.94999999</v>
      </c>
      <c r="O46" s="16">
        <f>N46/$N$69</f>
        <v>1.7843796800561849E-4</v>
      </c>
    </row>
    <row r="47" spans="1:16" x14ac:dyDescent="0.25">
      <c r="A47" s="9">
        <f t="shared" si="0"/>
        <v>32</v>
      </c>
      <c r="B47" s="10" t="s">
        <v>71</v>
      </c>
      <c r="C47" s="11" t="s">
        <v>72</v>
      </c>
      <c r="D47" s="12" t="s">
        <v>18</v>
      </c>
      <c r="E47" s="13"/>
      <c r="F47" s="13"/>
      <c r="G47" s="14">
        <f>VLOOKUP(B47,[1]Brokers!$B$7:$J$60,7,0)</f>
        <v>8916803.7300000004</v>
      </c>
      <c r="H47" s="14">
        <f>VLOOKUP(B47,[2]Brokers!$B$9:$AC$69,28,0)</f>
        <v>0</v>
      </c>
      <c r="I47" s="14">
        <f>VLOOKUP(B47,[1]Brokers!$B$7:$P$60,12,0)</f>
        <v>1139660</v>
      </c>
      <c r="J47" s="14"/>
      <c r="K47" s="14">
        <f>VLOOKUP(B47,[1]Brokers!$B$7:$V$60,17,0)</f>
        <v>17467632</v>
      </c>
      <c r="L47" s="14">
        <f>VLOOKUP(B47,[1]Brokers!$B$7:$AB$60,22,0)</f>
        <v>0</v>
      </c>
      <c r="M47" s="15">
        <f>G47+I47+J47+K47+H47+L47</f>
        <v>27524095.73</v>
      </c>
      <c r="N47" s="15">
        <f>+VLOOKUP(B47,[3]Sheet1!$B$16:$M$67,12,0)+M47</f>
        <v>481931008.23000002</v>
      </c>
      <c r="O47" s="16">
        <f>N47/$N$69</f>
        <v>1.7780513471542069E-4</v>
      </c>
    </row>
    <row r="48" spans="1:16" x14ac:dyDescent="0.25">
      <c r="A48" s="9">
        <f t="shared" si="0"/>
        <v>33</v>
      </c>
      <c r="B48" s="10" t="s">
        <v>75</v>
      </c>
      <c r="C48" s="11" t="s">
        <v>76</v>
      </c>
      <c r="D48" s="12" t="s">
        <v>18</v>
      </c>
      <c r="E48" s="13"/>
      <c r="F48" s="13"/>
      <c r="G48" s="14">
        <f>VLOOKUP(B48,[1]Brokers!$B$7:$J$60,7,0)</f>
        <v>957510.69000000006</v>
      </c>
      <c r="H48" s="14">
        <f>VLOOKUP(B48,[2]Brokers!$B$9:$AC$69,28,0)</f>
        <v>0</v>
      </c>
      <c r="I48" s="14">
        <f>VLOOKUP(B48,[1]Brokers!$B$7:$P$60,12,0)</f>
        <v>0</v>
      </c>
      <c r="J48" s="14"/>
      <c r="K48" s="14">
        <f>VLOOKUP(B48,[1]Brokers!$B$7:$V$60,17,0)</f>
        <v>8240752</v>
      </c>
      <c r="L48" s="14">
        <f>VLOOKUP(B48,[1]Brokers!$B$7:$AB$60,22,0)</f>
        <v>0</v>
      </c>
      <c r="M48" s="15">
        <f>G48+I48+J48+K48+H48+L48</f>
        <v>9198262.6899999995</v>
      </c>
      <c r="N48" s="15">
        <f>+VLOOKUP(B48,[3]Sheet1!$B$16:$M$67,12,0)+M48</f>
        <v>479324590.62999994</v>
      </c>
      <c r="O48" s="16">
        <f>N48/$N$69</f>
        <v>1.7684351484747586E-4</v>
      </c>
    </row>
    <row r="49" spans="1:16" x14ac:dyDescent="0.25">
      <c r="A49" s="9">
        <f t="shared" si="0"/>
        <v>34</v>
      </c>
      <c r="B49" s="10" t="s">
        <v>89</v>
      </c>
      <c r="C49" s="11" t="s">
        <v>90</v>
      </c>
      <c r="D49" s="12" t="s">
        <v>18</v>
      </c>
      <c r="E49" s="13"/>
      <c r="F49" s="13"/>
      <c r="G49" s="14">
        <f>VLOOKUP(B49,[1]Brokers!$B$7:$J$60,7,0)</f>
        <v>3299670</v>
      </c>
      <c r="H49" s="14">
        <f>VLOOKUP(B49,[2]Brokers!$B$9:$AC$69,28,0)</f>
        <v>0</v>
      </c>
      <c r="I49" s="14">
        <f>VLOOKUP(B49,[1]Brokers!$B$7:$P$60,12,0)</f>
        <v>0</v>
      </c>
      <c r="J49" s="14"/>
      <c r="K49" s="14">
        <f>VLOOKUP(B49,[1]Brokers!$B$7:$V$60,17,0)</f>
        <v>19318416</v>
      </c>
      <c r="L49" s="14">
        <f>VLOOKUP(B49,[1]Brokers!$B$7:$AB$60,22,0)</f>
        <v>0</v>
      </c>
      <c r="M49" s="15">
        <f>G49+I49+J49+K49+H49+L49</f>
        <v>22618086</v>
      </c>
      <c r="N49" s="15">
        <f>+VLOOKUP(B49,[3]Sheet1!$B$16:$M$67,12,0)+M49</f>
        <v>420006465.27999997</v>
      </c>
      <c r="O49" s="16">
        <f>N49/$N$69</f>
        <v>1.549585000034229E-4</v>
      </c>
    </row>
    <row r="50" spans="1:16" x14ac:dyDescent="0.25">
      <c r="A50" s="9">
        <f t="shared" si="0"/>
        <v>35</v>
      </c>
      <c r="B50" s="10" t="s">
        <v>93</v>
      </c>
      <c r="C50" s="11" t="s">
        <v>94</v>
      </c>
      <c r="D50" s="12" t="s">
        <v>18</v>
      </c>
      <c r="E50" s="13"/>
      <c r="F50" s="13"/>
      <c r="G50" s="14">
        <f>VLOOKUP(B50,[1]Brokers!$B$7:$J$60,7,0)</f>
        <v>12899861.539999999</v>
      </c>
      <c r="H50" s="14">
        <f>VLOOKUP(B50,[2]Brokers!$B$9:$AC$69,28,0)</f>
        <v>0</v>
      </c>
      <c r="I50" s="14">
        <f>VLOOKUP(B50,[1]Brokers!$B$7:$P$60,12,0)</f>
        <v>0</v>
      </c>
      <c r="J50" s="14"/>
      <c r="K50" s="14">
        <f>VLOOKUP(B50,[1]Brokers!$B$7:$V$60,17,0)</f>
        <v>3092960</v>
      </c>
      <c r="L50" s="14">
        <f>VLOOKUP(B50,[1]Brokers!$B$7:$AB$60,22,0)</f>
        <v>0</v>
      </c>
      <c r="M50" s="15">
        <f>G50+I50+J50+K50+H50+L50</f>
        <v>15992821.539999999</v>
      </c>
      <c r="N50" s="15">
        <f>+VLOOKUP(B50,[3]Sheet1!$B$16:$M$67,12,0)+M50</f>
        <v>407823092.44000006</v>
      </c>
      <c r="O50" s="16">
        <f>N50/$N$69</f>
        <v>1.50463528291475E-4</v>
      </c>
    </row>
    <row r="51" spans="1:16" x14ac:dyDescent="0.25">
      <c r="A51" s="9">
        <f t="shared" si="0"/>
        <v>36</v>
      </c>
      <c r="B51" s="10" t="s">
        <v>91</v>
      </c>
      <c r="C51" s="11" t="s">
        <v>92</v>
      </c>
      <c r="D51" s="12" t="s">
        <v>18</v>
      </c>
      <c r="E51" s="13"/>
      <c r="F51" s="13"/>
      <c r="G51" s="14">
        <f>VLOOKUP(B51,[1]Brokers!$B$7:$J$60,7,0)</f>
        <v>123387954.61</v>
      </c>
      <c r="H51" s="14">
        <f>VLOOKUP(B51,[2]Brokers!$B$9:$AC$69,28,0)</f>
        <v>0</v>
      </c>
      <c r="I51" s="14">
        <f>VLOOKUP(B51,[1]Brokers!$B$7:$P$60,12,0)</f>
        <v>0</v>
      </c>
      <c r="J51" s="14"/>
      <c r="K51" s="14">
        <f>VLOOKUP(B51,[1]Brokers!$B$7:$V$60,17,0)</f>
        <v>0</v>
      </c>
      <c r="L51" s="14">
        <f>VLOOKUP(B51,[1]Brokers!$B$7:$AB$60,22,0)</f>
        <v>0</v>
      </c>
      <c r="M51" s="15">
        <f>G51+I51+J51+K51+H51+L51</f>
        <v>123387954.61</v>
      </c>
      <c r="N51" s="15">
        <f>+VLOOKUP(B51,[3]Sheet1!$B$16:$M$67,12,0)+M51</f>
        <v>370972126.31</v>
      </c>
      <c r="O51" s="16">
        <f>N51/$N$69</f>
        <v>1.3686761749668545E-4</v>
      </c>
    </row>
    <row r="52" spans="1:16" x14ac:dyDescent="0.25">
      <c r="A52" s="9">
        <f t="shared" si="0"/>
        <v>37</v>
      </c>
      <c r="B52" s="10" t="s">
        <v>81</v>
      </c>
      <c r="C52" s="11" t="s">
        <v>82</v>
      </c>
      <c r="D52" s="12" t="s">
        <v>18</v>
      </c>
      <c r="E52" s="13"/>
      <c r="F52" s="13"/>
      <c r="G52" s="14">
        <f>VLOOKUP(B52,[1]Brokers!$B$7:$J$60,7,0)</f>
        <v>2774685.0700000003</v>
      </c>
      <c r="H52" s="14">
        <f>VLOOKUP(B52,[2]Brokers!$B$9:$AC$69,28,0)</f>
        <v>0</v>
      </c>
      <c r="I52" s="14">
        <f>VLOOKUP(B52,[1]Brokers!$B$7:$P$60,12,0)</f>
        <v>0</v>
      </c>
      <c r="J52" s="14"/>
      <c r="K52" s="14">
        <f>VLOOKUP(B52,[1]Brokers!$B$7:$V$60,17,0)</f>
        <v>411008</v>
      </c>
      <c r="L52" s="14">
        <f>VLOOKUP(B52,[1]Brokers!$B$7:$AB$60,22,0)</f>
        <v>0</v>
      </c>
      <c r="M52" s="15">
        <f>G52+I52+J52+K52+H52+L52</f>
        <v>3185693.0700000003</v>
      </c>
      <c r="N52" s="15">
        <f>+VLOOKUP(B52,[3]Sheet1!$B$16:$M$67,12,0)+M52</f>
        <v>322143158.59999996</v>
      </c>
      <c r="O52" s="16">
        <f>N52/$N$69</f>
        <v>1.188525053054649E-4</v>
      </c>
    </row>
    <row r="53" spans="1:16" x14ac:dyDescent="0.25">
      <c r="A53" s="9">
        <f t="shared" si="0"/>
        <v>38</v>
      </c>
      <c r="B53" s="10" t="s">
        <v>105</v>
      </c>
      <c r="C53" s="11" t="s">
        <v>106</v>
      </c>
      <c r="D53" s="12" t="s">
        <v>18</v>
      </c>
      <c r="E53" s="13" t="s">
        <v>18</v>
      </c>
      <c r="F53" s="13" t="s">
        <v>18</v>
      </c>
      <c r="G53" s="14">
        <f>VLOOKUP(B53,[1]Brokers!$B$7:$J$60,7,0)</f>
        <v>0</v>
      </c>
      <c r="H53" s="14">
        <f>VLOOKUP(B53,[2]Brokers!$B$9:$AC$69,28,0)</f>
        <v>0</v>
      </c>
      <c r="I53" s="14">
        <f>VLOOKUP(B53,[1]Brokers!$B$7:$P$60,12,0)</f>
        <v>0</v>
      </c>
      <c r="J53" s="14"/>
      <c r="K53" s="14">
        <f>VLOOKUP(B53,[1]Brokers!$B$7:$V$60,17,0)</f>
        <v>0</v>
      </c>
      <c r="L53" s="14">
        <f>VLOOKUP(B53,[1]Brokers!$B$7:$AB$60,22,0)</f>
        <v>0</v>
      </c>
      <c r="M53" s="15">
        <f>G53+I53+J53+K53+H53+L53</f>
        <v>0</v>
      </c>
      <c r="N53" s="15">
        <f>+VLOOKUP(B53,[3]Sheet1!$B$16:$M$67,12,0)+M53</f>
        <v>275764446.80000001</v>
      </c>
      <c r="O53" s="16">
        <f>N53/$N$69</f>
        <v>1.0174139819946373E-4</v>
      </c>
    </row>
    <row r="54" spans="1:16" x14ac:dyDescent="0.25">
      <c r="A54" s="9">
        <f t="shared" si="0"/>
        <v>39</v>
      </c>
      <c r="B54" s="10" t="s">
        <v>107</v>
      </c>
      <c r="C54" s="11" t="s">
        <v>108</v>
      </c>
      <c r="D54" s="12" t="s">
        <v>18</v>
      </c>
      <c r="E54" s="13" t="s">
        <v>18</v>
      </c>
      <c r="F54" s="13"/>
      <c r="G54" s="14">
        <f>VLOOKUP(B54,[1]Brokers!$B$7:$J$60,7,0)</f>
        <v>29705381.850000001</v>
      </c>
      <c r="H54" s="14">
        <f>VLOOKUP(B54,[2]Brokers!$B$9:$AC$69,28,0)</f>
        <v>0</v>
      </c>
      <c r="I54" s="14">
        <f>VLOOKUP(B54,[1]Brokers!$B$7:$P$60,12,0)</f>
        <v>0</v>
      </c>
      <c r="J54" s="14"/>
      <c r="K54" s="14">
        <f>VLOOKUP(B54,[1]Brokers!$B$7:$V$60,17,0)</f>
        <v>2265328</v>
      </c>
      <c r="L54" s="14">
        <f>VLOOKUP(B54,[1]Brokers!$B$7:$AB$60,22,0)</f>
        <v>0</v>
      </c>
      <c r="M54" s="15">
        <f>G54+I54+J54+K54+H54+L54</f>
        <v>31970709.850000001</v>
      </c>
      <c r="N54" s="15">
        <f>+VLOOKUP(B54,[3]Sheet1!$B$16:$M$67,12,0)+M54</f>
        <v>264624292.91999999</v>
      </c>
      <c r="O54" s="16">
        <f>N54/$N$69</f>
        <v>9.7631314956099152E-5</v>
      </c>
    </row>
    <row r="55" spans="1:16" x14ac:dyDescent="0.25">
      <c r="A55" s="9">
        <f t="shared" si="0"/>
        <v>40</v>
      </c>
      <c r="B55" s="10" t="s">
        <v>95</v>
      </c>
      <c r="C55" s="11" t="s">
        <v>96</v>
      </c>
      <c r="D55" s="12" t="s">
        <v>18</v>
      </c>
      <c r="E55" s="13"/>
      <c r="F55" s="13"/>
      <c r="G55" s="14">
        <f>VLOOKUP(B55,[1]Brokers!$B$7:$J$60,7,0)</f>
        <v>19779146.469999999</v>
      </c>
      <c r="H55" s="14">
        <f>VLOOKUP(B55,[2]Brokers!$B$9:$AC$69,28,0)</f>
        <v>0</v>
      </c>
      <c r="I55" s="14">
        <f>VLOOKUP(B55,[1]Brokers!$B$7:$P$60,12,0)</f>
        <v>0</v>
      </c>
      <c r="J55" s="14"/>
      <c r="K55" s="14">
        <f>VLOOKUP(B55,[1]Brokers!$B$7:$V$60,17,0)</f>
        <v>3360240</v>
      </c>
      <c r="L55" s="14">
        <f>VLOOKUP(B55,[1]Brokers!$B$7:$AB$60,22,0)</f>
        <v>0</v>
      </c>
      <c r="M55" s="15">
        <f>G55+I55+J55+K55+H55+L55</f>
        <v>23139386.469999999</v>
      </c>
      <c r="N55" s="15">
        <f>+VLOOKUP(B55,[3]Sheet1!$B$16:$M$67,12,0)+M55</f>
        <v>249925391.26000002</v>
      </c>
      <c r="O55" s="16">
        <f>N55/$N$69</f>
        <v>9.2208256167199414E-5</v>
      </c>
    </row>
    <row r="56" spans="1:16" s="27" customFormat="1" x14ac:dyDescent="0.25">
      <c r="A56" s="9">
        <f t="shared" si="0"/>
        <v>41</v>
      </c>
      <c r="B56" s="10" t="s">
        <v>83</v>
      </c>
      <c r="C56" s="11" t="s">
        <v>84</v>
      </c>
      <c r="D56" s="12" t="s">
        <v>18</v>
      </c>
      <c r="E56" s="13"/>
      <c r="F56" s="13"/>
      <c r="G56" s="14">
        <f>VLOOKUP(B56,[1]Brokers!$B$7:$J$60,7,0)</f>
        <v>11243304</v>
      </c>
      <c r="H56" s="14">
        <f>VLOOKUP(B56,[2]Brokers!$B$9:$AC$69,28,0)</f>
        <v>0</v>
      </c>
      <c r="I56" s="14">
        <f>VLOOKUP(B56,[1]Brokers!$B$7:$P$60,12,0)</f>
        <v>0</v>
      </c>
      <c r="J56" s="14"/>
      <c r="K56" s="14">
        <f>VLOOKUP(B56,[1]Brokers!$B$7:$V$60,17,0)</f>
        <v>10069904</v>
      </c>
      <c r="L56" s="14">
        <f>VLOOKUP(B56,[1]Brokers!$B$7:$AB$60,22,0)</f>
        <v>0</v>
      </c>
      <c r="M56" s="15">
        <f>G56+I56+J56+K56+H56+L56</f>
        <v>21313208</v>
      </c>
      <c r="N56" s="15">
        <f>+VLOOKUP(B56,[3]Sheet1!$B$16:$M$67,12,0)+M56</f>
        <v>229698481.97999999</v>
      </c>
      <c r="O56" s="16">
        <f>N56/$N$69</f>
        <v>8.474567694322343E-5</v>
      </c>
      <c r="P56" s="17"/>
    </row>
    <row r="57" spans="1:16" x14ac:dyDescent="0.25">
      <c r="A57" s="9">
        <f t="shared" si="0"/>
        <v>42</v>
      </c>
      <c r="B57" s="10" t="s">
        <v>79</v>
      </c>
      <c r="C57" s="11" t="s">
        <v>80</v>
      </c>
      <c r="D57" s="12" t="s">
        <v>18</v>
      </c>
      <c r="E57" s="13"/>
      <c r="F57" s="13"/>
      <c r="G57" s="14">
        <f>VLOOKUP(B57,[1]Brokers!$B$7:$J$60,7,0)</f>
        <v>0</v>
      </c>
      <c r="H57" s="14">
        <f>VLOOKUP(B57,[2]Brokers!$B$9:$AC$69,28,0)</f>
        <v>0</v>
      </c>
      <c r="I57" s="14">
        <f>VLOOKUP(B57,[1]Brokers!$B$7:$P$60,12,0)</f>
        <v>0</v>
      </c>
      <c r="J57" s="14"/>
      <c r="K57" s="14">
        <f>VLOOKUP(B57,[1]Brokers!$B$7:$V$60,17,0)</f>
        <v>0</v>
      </c>
      <c r="L57" s="14">
        <f>VLOOKUP(B57,[1]Brokers!$B$7:$AB$60,22,0)</f>
        <v>0</v>
      </c>
      <c r="M57" s="15">
        <f>G57+I57+J57+K57+H57+L57</f>
        <v>0</v>
      </c>
      <c r="N57" s="15">
        <f>+VLOOKUP(B57,[3]Sheet1!$B$16:$M$67,12,0)+M57</f>
        <v>229521032.94999999</v>
      </c>
      <c r="O57" s="16">
        <f>N57/$N$69</f>
        <v>8.4680208342644781E-5</v>
      </c>
    </row>
    <row r="58" spans="1:16" x14ac:dyDescent="0.25">
      <c r="A58" s="9">
        <f t="shared" si="0"/>
        <v>43</v>
      </c>
      <c r="B58" s="10" t="s">
        <v>97</v>
      </c>
      <c r="C58" s="11" t="s">
        <v>98</v>
      </c>
      <c r="D58" s="12" t="s">
        <v>18</v>
      </c>
      <c r="E58" s="13" t="s">
        <v>18</v>
      </c>
      <c r="F58" s="13" t="s">
        <v>18</v>
      </c>
      <c r="G58" s="14">
        <f>VLOOKUP(B58,[1]Brokers!$B$7:$J$60,7,0)</f>
        <v>124392739.8</v>
      </c>
      <c r="H58" s="14">
        <f>VLOOKUP(B58,[2]Brokers!$B$9:$AC$69,28,0)</f>
        <v>0</v>
      </c>
      <c r="I58" s="14">
        <f>VLOOKUP(B58,[1]Brokers!$B$7:$P$60,12,0)</f>
        <v>0</v>
      </c>
      <c r="J58" s="14"/>
      <c r="K58" s="14">
        <f>VLOOKUP(B58,[1]Brokers!$B$7:$V$60,17,0)</f>
        <v>0</v>
      </c>
      <c r="L58" s="14">
        <f>VLOOKUP(B58,[1]Brokers!$B$7:$AB$60,22,0)</f>
        <v>0</v>
      </c>
      <c r="M58" s="15">
        <f>G58+I58+J58+K58+H58+L58</f>
        <v>124392739.8</v>
      </c>
      <c r="N58" s="15">
        <f>+VLOOKUP(B58,[3]Sheet1!$B$16:$M$67,12,0)+M58</f>
        <v>226163535.80000001</v>
      </c>
      <c r="O58" s="16">
        <f>N58/$N$69</f>
        <v>8.3441482834495953E-5</v>
      </c>
    </row>
    <row r="59" spans="1:16" x14ac:dyDescent="0.25">
      <c r="A59" s="9">
        <f t="shared" si="0"/>
        <v>44</v>
      </c>
      <c r="B59" s="10" t="s">
        <v>85</v>
      </c>
      <c r="C59" s="11" t="s">
        <v>86</v>
      </c>
      <c r="D59" s="12" t="s">
        <v>18</v>
      </c>
      <c r="E59" s="13"/>
      <c r="F59" s="13"/>
      <c r="G59" s="14">
        <f>VLOOKUP(B59,[1]Brokers!$B$7:$J$60,7,0)</f>
        <v>16864133</v>
      </c>
      <c r="H59" s="14">
        <f>VLOOKUP(B59,[2]Brokers!$B$9:$AC$69,28,0)</f>
        <v>0</v>
      </c>
      <c r="I59" s="14">
        <f>VLOOKUP(B59,[1]Brokers!$B$7:$P$60,12,0)</f>
        <v>0</v>
      </c>
      <c r="J59" s="14"/>
      <c r="K59" s="14">
        <f>VLOOKUP(B59,[1]Brokers!$B$7:$V$60,17,0)</f>
        <v>1155232</v>
      </c>
      <c r="L59" s="14">
        <f>VLOOKUP(B59,[1]Brokers!$B$7:$AB$60,22,0)</f>
        <v>0</v>
      </c>
      <c r="M59" s="15">
        <f>G59+I59+J59+K59+H59+L59</f>
        <v>18019365</v>
      </c>
      <c r="N59" s="15">
        <f>+VLOOKUP(B59,[3]Sheet1!$B$16:$M$67,12,0)+M59</f>
        <v>213910429.65000001</v>
      </c>
      <c r="O59" s="16">
        <f>N59/$N$69</f>
        <v>7.8920783496877616E-5</v>
      </c>
    </row>
    <row r="60" spans="1:16" x14ac:dyDescent="0.25">
      <c r="A60" s="9">
        <f t="shared" si="0"/>
        <v>45</v>
      </c>
      <c r="B60" s="10" t="s">
        <v>87</v>
      </c>
      <c r="C60" s="11" t="s">
        <v>88</v>
      </c>
      <c r="D60" s="12" t="s">
        <v>18</v>
      </c>
      <c r="E60" s="13"/>
      <c r="F60" s="13"/>
      <c r="G60" s="14">
        <f>VLOOKUP(B60,[1]Brokers!$B$7:$J$60,7,0)</f>
        <v>521988</v>
      </c>
      <c r="H60" s="14">
        <f>VLOOKUP(B60,[2]Brokers!$B$9:$AC$69,28,0)</f>
        <v>0</v>
      </c>
      <c r="I60" s="14">
        <f>VLOOKUP(B60,[1]Brokers!$B$7:$P$60,12,0)</f>
        <v>0</v>
      </c>
      <c r="J60" s="14"/>
      <c r="K60" s="14">
        <f>VLOOKUP(B60,[1]Brokers!$B$7:$V$60,17,0)</f>
        <v>718224</v>
      </c>
      <c r="L60" s="14">
        <f>VLOOKUP(B60,[1]Brokers!$B$7:$AB$60,22,0)</f>
        <v>0</v>
      </c>
      <c r="M60" s="15">
        <f>G60+I60+J60+K60+H60+L60</f>
        <v>1240212</v>
      </c>
      <c r="N60" s="15">
        <f>+VLOOKUP(B60,[3]Sheet1!$B$16:$M$67,12,0)+M60</f>
        <v>150932119.72000003</v>
      </c>
      <c r="O60" s="16">
        <f>N60/$N$69</f>
        <v>5.5685368696780293E-5</v>
      </c>
    </row>
    <row r="61" spans="1:16" x14ac:dyDescent="0.25">
      <c r="A61" s="9">
        <f t="shared" si="0"/>
        <v>46</v>
      </c>
      <c r="B61" s="10" t="s">
        <v>99</v>
      </c>
      <c r="C61" s="11" t="s">
        <v>100</v>
      </c>
      <c r="D61" s="12" t="s">
        <v>18</v>
      </c>
      <c r="E61" s="13"/>
      <c r="F61" s="13"/>
      <c r="G61" s="14">
        <f>VLOOKUP(B61,[1]Brokers!$B$7:$J$60,7,0)</f>
        <v>0</v>
      </c>
      <c r="H61" s="14">
        <f>VLOOKUP(B61,[2]Brokers!$B$9:$AC$69,28,0)</f>
        <v>0</v>
      </c>
      <c r="I61" s="14">
        <f>VLOOKUP(B61,[1]Brokers!$B$7:$P$60,12,0)</f>
        <v>0</v>
      </c>
      <c r="J61" s="14"/>
      <c r="K61" s="14">
        <f>VLOOKUP(B61,[1]Brokers!$B$7:$V$60,17,0)</f>
        <v>0</v>
      </c>
      <c r="L61" s="14">
        <f>VLOOKUP(B61,[1]Brokers!$B$7:$AB$60,22,0)</f>
        <v>0</v>
      </c>
      <c r="M61" s="15">
        <f>G61+I61+J61+K61+H61+L61</f>
        <v>0</v>
      </c>
      <c r="N61" s="15">
        <f>+VLOOKUP(B61,[3]Sheet1!$B$16:$M$67,12,0)+M61</f>
        <v>84912886</v>
      </c>
      <c r="O61" s="16">
        <f>N61/$N$69</f>
        <v>3.1328025954909529E-5</v>
      </c>
    </row>
    <row r="62" spans="1:16" x14ac:dyDescent="0.25">
      <c r="A62" s="9">
        <f t="shared" si="0"/>
        <v>47</v>
      </c>
      <c r="B62" s="10" t="s">
        <v>101</v>
      </c>
      <c r="C62" s="11" t="s">
        <v>102</v>
      </c>
      <c r="D62" s="12" t="s">
        <v>18</v>
      </c>
      <c r="E62" s="13"/>
      <c r="F62" s="13"/>
      <c r="G62" s="14">
        <f>VLOOKUP(B62,[1]Brokers!$B$7:$J$60,7,0)</f>
        <v>0</v>
      </c>
      <c r="H62" s="14">
        <f>VLOOKUP(B62,[2]Brokers!$B$9:$AC$69,28,0)</f>
        <v>0</v>
      </c>
      <c r="I62" s="14">
        <f>VLOOKUP(B62,[1]Brokers!$B$7:$P$60,12,0)</f>
        <v>0</v>
      </c>
      <c r="J62" s="14"/>
      <c r="K62" s="14">
        <f>VLOOKUP(B62,[1]Brokers!$B$7:$V$60,17,0)</f>
        <v>0</v>
      </c>
      <c r="L62" s="14">
        <f>VLOOKUP(B62,[1]Brokers!$B$7:$AB$60,22,0)</f>
        <v>0</v>
      </c>
      <c r="M62" s="15">
        <f>G62+I62+J62+K62+H62+L62</f>
        <v>0</v>
      </c>
      <c r="N62" s="15">
        <f>+VLOOKUP(B62,[3]Sheet1!$B$16:$M$67,12,0)+M62</f>
        <v>79333334.980000004</v>
      </c>
      <c r="O62" s="16">
        <f>N62/$N$69</f>
        <v>2.9269488936496312E-5</v>
      </c>
    </row>
    <row r="63" spans="1:16" x14ac:dyDescent="0.25">
      <c r="A63" s="9">
        <f t="shared" si="0"/>
        <v>48</v>
      </c>
      <c r="B63" s="10" t="s">
        <v>113</v>
      </c>
      <c r="C63" s="11" t="s">
        <v>114</v>
      </c>
      <c r="D63" s="12" t="s">
        <v>18</v>
      </c>
      <c r="E63" s="13"/>
      <c r="F63" s="13"/>
      <c r="G63" s="14">
        <f>VLOOKUP(B63,[1]Brokers!$B$7:$J$60,7,0)</f>
        <v>3699988.7</v>
      </c>
      <c r="H63" s="14">
        <f>VLOOKUP(B63,[2]Brokers!$B$9:$AC$69,28,0)</f>
        <v>0</v>
      </c>
      <c r="I63" s="14">
        <f>VLOOKUP(B63,[1]Brokers!$B$7:$P$60,12,0)</f>
        <v>0</v>
      </c>
      <c r="J63" s="14"/>
      <c r="K63" s="14">
        <f>VLOOKUP(B63,[1]Brokers!$B$7:$V$60,17,0)</f>
        <v>4042272</v>
      </c>
      <c r="L63" s="14">
        <f>VLOOKUP(B63,[1]Brokers!$B$7:$AB$60,22,0)</f>
        <v>0</v>
      </c>
      <c r="M63" s="15">
        <f>G63+I63+J63+K63+H63+L63</f>
        <v>7742260.7000000002</v>
      </c>
      <c r="N63" s="15">
        <f>+VLOOKUP(B63,[3]Sheet1!$B$16:$M$67,12,0)+M63</f>
        <v>53611332.590000004</v>
      </c>
      <c r="O63" s="16">
        <f>N63/$N$69</f>
        <v>1.9779532859792415E-5</v>
      </c>
    </row>
    <row r="64" spans="1:16" x14ac:dyDescent="0.25">
      <c r="A64" s="9">
        <f t="shared" si="0"/>
        <v>49</v>
      </c>
      <c r="B64" s="10" t="s">
        <v>117</v>
      </c>
      <c r="C64" s="11" t="s">
        <v>118</v>
      </c>
      <c r="D64" s="12" t="s">
        <v>18</v>
      </c>
      <c r="E64" s="13"/>
      <c r="F64" s="13"/>
      <c r="G64" s="14">
        <f>VLOOKUP(B64,[1]Brokers!$B$7:$J$60,7,0)</f>
        <v>14806526</v>
      </c>
      <c r="H64" s="14">
        <f>VLOOKUP(B64,[2]Brokers!$B$9:$AC$69,28,0)</f>
        <v>0</v>
      </c>
      <c r="I64" s="14">
        <f>VLOOKUP(B64,[1]Brokers!$B$7:$P$60,12,0)</f>
        <v>0</v>
      </c>
      <c r="J64" s="14"/>
      <c r="K64" s="14">
        <f>VLOOKUP(B64,[1]Brokers!$B$7:$V$60,17,0)</f>
        <v>0</v>
      </c>
      <c r="L64" s="14">
        <f>VLOOKUP(B64,[1]Brokers!$B$7:$AB$60,22,0)</f>
        <v>0</v>
      </c>
      <c r="M64" s="15">
        <f>G64+I64+J64+K64+H64+L64</f>
        <v>14806526</v>
      </c>
      <c r="N64" s="15">
        <f>+VLOOKUP(B64,[3]Sheet1!$B$16:$M$67,12,0)+M64</f>
        <v>40590583.799999997</v>
      </c>
      <c r="O64" s="16">
        <f>N64/$N$69</f>
        <v>1.4975617043699708E-5</v>
      </c>
    </row>
    <row r="65" spans="1:16" x14ac:dyDescent="0.25">
      <c r="A65" s="9">
        <f t="shared" si="0"/>
        <v>50</v>
      </c>
      <c r="B65" s="10" t="s">
        <v>111</v>
      </c>
      <c r="C65" s="11" t="s">
        <v>112</v>
      </c>
      <c r="D65" s="12" t="s">
        <v>18</v>
      </c>
      <c r="E65" s="13"/>
      <c r="F65" s="13"/>
      <c r="G65" s="14">
        <f>VLOOKUP(B65,[1]Brokers!$B$7:$J$60,7,0)</f>
        <v>0</v>
      </c>
      <c r="H65" s="14">
        <f>VLOOKUP(B65,[2]Brokers!$B$9:$AC$69,28,0)</f>
        <v>0</v>
      </c>
      <c r="I65" s="14">
        <f>VLOOKUP(B65,[1]Brokers!$B$7:$P$60,12,0)</f>
        <v>0</v>
      </c>
      <c r="J65" s="14"/>
      <c r="K65" s="14">
        <f>VLOOKUP(B65,[1]Brokers!$B$7:$V$60,17,0)</f>
        <v>11212864</v>
      </c>
      <c r="L65" s="14">
        <f>VLOOKUP(B65,[1]Brokers!$B$7:$AB$60,22,0)</f>
        <v>0</v>
      </c>
      <c r="M65" s="15">
        <f>G65+I65+J65+K65+H65+L65</f>
        <v>11212864</v>
      </c>
      <c r="N65" s="15">
        <f>+VLOOKUP(B65,[3]Sheet1!$B$16:$M$67,12,0)+M65</f>
        <v>24670551.859999999</v>
      </c>
      <c r="O65" s="16">
        <f>N65/$N$69</f>
        <v>9.102030626918294E-6</v>
      </c>
    </row>
    <row r="66" spans="1:16" x14ac:dyDescent="0.25">
      <c r="A66" s="9">
        <f t="shared" si="0"/>
        <v>51</v>
      </c>
      <c r="B66" s="10" t="s">
        <v>125</v>
      </c>
      <c r="C66" s="11" t="s">
        <v>126</v>
      </c>
      <c r="D66" s="12" t="s">
        <v>18</v>
      </c>
      <c r="E66" s="13"/>
      <c r="F66" s="13"/>
      <c r="G66" s="14">
        <f>VLOOKUP(B66,[1]Brokers!$B$7:$J$60,7,0)</f>
        <v>9556.4599999999991</v>
      </c>
      <c r="H66" s="14"/>
      <c r="I66" s="14"/>
      <c r="J66" s="14"/>
      <c r="K66" s="14">
        <f>VLOOKUP(B66,[1]Brokers!$B$7:$V$60,17,0)</f>
        <v>4312256</v>
      </c>
      <c r="L66" s="14"/>
      <c r="M66" s="15">
        <f>G66+K66+I66+H66+J66+L66</f>
        <v>4321812.46</v>
      </c>
      <c r="N66" s="15">
        <v>4321812.46</v>
      </c>
      <c r="O66" s="16">
        <f>N66/$N$69</f>
        <v>1.5945030171172302E-6</v>
      </c>
    </row>
    <row r="67" spans="1:16" x14ac:dyDescent="0.25">
      <c r="A67" s="9">
        <f t="shared" si="0"/>
        <v>52</v>
      </c>
      <c r="B67" s="10" t="s">
        <v>115</v>
      </c>
      <c r="C67" s="11" t="s">
        <v>116</v>
      </c>
      <c r="D67" s="12" t="s">
        <v>18</v>
      </c>
      <c r="E67" s="12"/>
      <c r="F67" s="13"/>
      <c r="G67" s="14">
        <f>VLOOKUP(B67,[1]Brokers!$B$7:$J$60,7,0)</f>
        <v>0</v>
      </c>
      <c r="H67" s="14">
        <f>VLOOKUP(B67,[2]Brokers!$B$9:$AC$69,28,0)</f>
        <v>0</v>
      </c>
      <c r="I67" s="14">
        <f>VLOOKUP(B67,[1]Brokers!$B$7:$P$60,12,0)</f>
        <v>0</v>
      </c>
      <c r="J67" s="14"/>
      <c r="K67" s="14">
        <f>VLOOKUP(B67,[1]Brokers!$B$7:$V$60,17,0)</f>
        <v>0</v>
      </c>
      <c r="L67" s="14">
        <f>VLOOKUP(B67,[1]Brokers!$B$7:$AB$60,22,0)</f>
        <v>0</v>
      </c>
      <c r="M67" s="15">
        <f>G67+I67+J67+K67+H67+L67</f>
        <v>0</v>
      </c>
      <c r="N67" s="15">
        <f>+VLOOKUP(B67,[3]Sheet1!$B$16:$M$67,12,0)+M67</f>
        <v>3000000</v>
      </c>
      <c r="O67" s="16">
        <f>N67/$N$69</f>
        <v>1.1068293905913008E-6</v>
      </c>
    </row>
    <row r="68" spans="1:16" x14ac:dyDescent="0.25">
      <c r="A68" s="33">
        <v>53</v>
      </c>
      <c r="B68" s="34" t="s">
        <v>119</v>
      </c>
      <c r="C68" s="35" t="s">
        <v>120</v>
      </c>
      <c r="D68" s="12" t="s">
        <v>18</v>
      </c>
      <c r="E68" s="36"/>
      <c r="F68" s="36"/>
      <c r="G68" s="14">
        <f>VLOOKUP(B68,[1]Brokers!$B$7:$J$60,7,0)</f>
        <v>0</v>
      </c>
      <c r="H68" s="14">
        <f>VLOOKUP(B68,[2]Brokers!$B$9:$AC$69,28,0)</f>
        <v>0</v>
      </c>
      <c r="I68" s="14">
        <f>VLOOKUP(B68,[1]Brokers!$B$7:$P$60,12,0)</f>
        <v>0</v>
      </c>
      <c r="J68" s="14"/>
      <c r="K68" s="14">
        <f>VLOOKUP(B68,[1]Brokers!$B$7:$V$60,17,0)</f>
        <v>0</v>
      </c>
      <c r="L68" s="14">
        <f>VLOOKUP(B68,[1]Brokers!$B$7:$AB$60,22,0)</f>
        <v>0</v>
      </c>
      <c r="M68" s="15">
        <f>G68+I68+J68+K68+H68+L68</f>
        <v>0</v>
      </c>
      <c r="N68" s="15">
        <f>+VLOOKUP(B68,[3]Sheet1!$B$16:$M$67,12,0)+M68</f>
        <v>0</v>
      </c>
      <c r="O68" s="16">
        <f>N68/$N$69</f>
        <v>0</v>
      </c>
    </row>
    <row r="69" spans="1:16" ht="16.5" thickBot="1" x14ac:dyDescent="0.3">
      <c r="A69" s="45" t="s">
        <v>7</v>
      </c>
      <c r="B69" s="46"/>
      <c r="C69" s="46"/>
      <c r="D69" s="18">
        <v>53</v>
      </c>
      <c r="E69" s="18">
        <f>COUNTA(E16:E67)</f>
        <v>17</v>
      </c>
      <c r="F69" s="18">
        <f>COUNTA(F16:F67)</f>
        <v>13</v>
      </c>
      <c r="G69" s="19">
        <f t="shared" ref="G69:L69" si="1">SUM(G16:G67)</f>
        <v>21454486311.98</v>
      </c>
      <c r="H69" s="19">
        <f t="shared" si="1"/>
        <v>0</v>
      </c>
      <c r="I69" s="19">
        <f t="shared" si="1"/>
        <v>377889823.12</v>
      </c>
      <c r="J69" s="19">
        <f t="shared" si="1"/>
        <v>0</v>
      </c>
      <c r="K69" s="19">
        <f t="shared" si="1"/>
        <v>57391763104</v>
      </c>
      <c r="L69" s="19">
        <f t="shared" si="1"/>
        <v>284809200000</v>
      </c>
      <c r="M69" s="19">
        <f>SUM(M16:M68)</f>
        <v>364033339239.09985</v>
      </c>
      <c r="N69" s="19">
        <f>SUM(N16:N68)</f>
        <v>2710444830523.8008</v>
      </c>
      <c r="O69" s="20">
        <f>SUM(O16:O68)</f>
        <v>0.99999999999999989</v>
      </c>
      <c r="P69" s="21"/>
    </row>
    <row r="70" spans="1:16" x14ac:dyDescent="0.25">
      <c r="M70" s="29"/>
      <c r="O70" s="28"/>
      <c r="P70" s="21"/>
    </row>
    <row r="71" spans="1:16" x14ac:dyDescent="0.25">
      <c r="B71" s="47" t="s">
        <v>122</v>
      </c>
      <c r="C71" s="47"/>
      <c r="D71" s="47"/>
      <c r="E71" s="47"/>
      <c r="F71" s="47"/>
      <c r="H71" s="30"/>
      <c r="I71" s="30"/>
      <c r="M71" s="28"/>
      <c r="P71" s="21"/>
    </row>
    <row r="72" spans="1:16" x14ac:dyDescent="0.25">
      <c r="C72" s="48"/>
      <c r="D72" s="48"/>
      <c r="E72" s="48"/>
      <c r="F72" s="48"/>
      <c r="M72" s="28"/>
      <c r="N72" s="28"/>
      <c r="P72" s="21"/>
    </row>
    <row r="73" spans="1:16" x14ac:dyDescent="0.25">
      <c r="P73" s="21"/>
    </row>
    <row r="74" spans="1:16" x14ac:dyDescent="0.25">
      <c r="P74" s="21"/>
    </row>
  </sheetData>
  <sortState ref="B16:O68">
    <sortCondition descending="1" ref="O68"/>
  </sortState>
  <mergeCells count="16">
    <mergeCell ref="A69:C69"/>
    <mergeCell ref="B71:F71"/>
    <mergeCell ref="C72:F72"/>
    <mergeCell ref="N12:O13"/>
    <mergeCell ref="G14:I14"/>
    <mergeCell ref="M14:M15"/>
    <mergeCell ref="N14:N15"/>
    <mergeCell ref="O14:O15"/>
    <mergeCell ref="J14:L14"/>
    <mergeCell ref="D9:K9"/>
    <mergeCell ref="M11:O11"/>
    <mergeCell ref="A12:A15"/>
    <mergeCell ref="B12:B15"/>
    <mergeCell ref="C12:C15"/>
    <mergeCell ref="D12:F14"/>
    <mergeCell ref="G12:M13"/>
  </mergeCells>
  <pageMargins left="0.7" right="0.7" top="0.75" bottom="0.75" header="0.3" footer="0.3"/>
  <pageSetup paperSize="9" scale="2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Windows User</cp:lastModifiedBy>
  <cp:lastPrinted>2022-02-11T08:48:05Z</cp:lastPrinted>
  <dcterms:created xsi:type="dcterms:W3CDTF">2021-09-07T03:31:27Z</dcterms:created>
  <dcterms:modified xsi:type="dcterms:W3CDTF">2022-02-11T09:08:40Z</dcterms:modified>
</cp:coreProperties>
</file>