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6" i="1"/>
  <c r="H17" i="1" l="1"/>
  <c r="H18" i="1"/>
  <c r="H19" i="1"/>
  <c r="H21" i="1"/>
  <c r="H20" i="1"/>
  <c r="H22" i="1"/>
  <c r="H23" i="1"/>
  <c r="H24" i="1"/>
  <c r="H25" i="1"/>
  <c r="H26" i="1"/>
  <c r="H28" i="1"/>
  <c r="H27" i="1"/>
  <c r="H29" i="1"/>
  <c r="H30" i="1"/>
  <c r="H31" i="1"/>
  <c r="H32" i="1"/>
  <c r="H33" i="1"/>
  <c r="H34" i="1"/>
  <c r="H35" i="1"/>
  <c r="H37" i="1"/>
  <c r="H36" i="1"/>
  <c r="H38" i="1"/>
  <c r="H39" i="1"/>
  <c r="H40" i="1"/>
  <c r="H42" i="1"/>
  <c r="H41" i="1"/>
  <c r="H43" i="1"/>
  <c r="H44" i="1"/>
  <c r="H45" i="1"/>
  <c r="H46" i="1"/>
  <c r="H47" i="1"/>
  <c r="H49" i="1"/>
  <c r="H48" i="1"/>
  <c r="H50" i="1"/>
  <c r="H51" i="1"/>
  <c r="H52" i="1"/>
  <c r="H53" i="1"/>
  <c r="H54" i="1"/>
  <c r="H55" i="1"/>
  <c r="H57" i="1"/>
  <c r="H56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1" i="1"/>
  <c r="G20" i="1"/>
  <c r="G22" i="1"/>
  <c r="G23" i="1"/>
  <c r="G24" i="1"/>
  <c r="G25" i="1"/>
  <c r="G26" i="1"/>
  <c r="G28" i="1"/>
  <c r="G27" i="1"/>
  <c r="G29" i="1"/>
  <c r="G30" i="1"/>
  <c r="G31" i="1"/>
  <c r="G32" i="1"/>
  <c r="G33" i="1"/>
  <c r="G34" i="1"/>
  <c r="G35" i="1"/>
  <c r="G37" i="1"/>
  <c r="G36" i="1"/>
  <c r="G38" i="1"/>
  <c r="G39" i="1"/>
  <c r="G40" i="1"/>
  <c r="G42" i="1"/>
  <c r="G41" i="1"/>
  <c r="G43" i="1"/>
  <c r="G44" i="1"/>
  <c r="G45" i="1"/>
  <c r="G46" i="1"/>
  <c r="G47" i="1"/>
  <c r="G49" i="1"/>
  <c r="G48" i="1"/>
  <c r="G50" i="1"/>
  <c r="G51" i="1"/>
  <c r="G52" i="1"/>
  <c r="G53" i="1"/>
  <c r="G54" i="1"/>
  <c r="G55" i="1"/>
  <c r="G57" i="1"/>
  <c r="G56" i="1"/>
  <c r="G58" i="1"/>
  <c r="G59" i="1"/>
  <c r="G60" i="1"/>
  <c r="G61" i="1"/>
  <c r="G62" i="1"/>
  <c r="G63" i="1"/>
  <c r="G64" i="1"/>
  <c r="G65" i="1"/>
  <c r="G66" i="1"/>
  <c r="G16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7" i="1" l="1"/>
  <c r="E67" i="1"/>
  <c r="F67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7" i="1"/>
  <c r="L67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9" i="1"/>
  <c r="M23" i="1"/>
  <c r="M22" i="1"/>
  <c r="M26" i="1"/>
  <c r="M24" i="1"/>
  <c r="M25" i="1"/>
  <c r="M39" i="1"/>
  <c r="M41" i="1"/>
  <c r="M33" i="1"/>
  <c r="M45" i="1"/>
  <c r="M47" i="1"/>
  <c r="M36" i="1"/>
  <c r="M43" i="1"/>
  <c r="M30" i="1"/>
  <c r="M53" i="1"/>
  <c r="M55" i="1"/>
  <c r="M59" i="1"/>
  <c r="M60" i="1"/>
  <c r="M56" i="1"/>
  <c r="M49" i="1"/>
  <c r="M46" i="1"/>
  <c r="M64" i="1"/>
  <c r="M65" i="1"/>
  <c r="M18" i="1"/>
  <c r="M62" i="1"/>
  <c r="M27" i="1"/>
  <c r="M34" i="1"/>
  <c r="M37" i="1"/>
  <c r="M42" i="1"/>
  <c r="M52" i="1"/>
  <c r="M31" i="1"/>
  <c r="M51" i="1"/>
  <c r="M57" i="1"/>
  <c r="M44" i="1"/>
  <c r="M63" i="1"/>
  <c r="M66" i="1"/>
  <c r="M16" i="1"/>
  <c r="M13" i="2"/>
  <c r="N13" i="2" s="1"/>
  <c r="O13" i="2" s="1"/>
  <c r="M6" i="2"/>
  <c r="N6" i="2" s="1"/>
  <c r="O6" i="2" s="1"/>
  <c r="M10" i="2"/>
  <c r="N10" i="2" s="1"/>
  <c r="O10" i="2" s="1"/>
  <c r="M17" i="1"/>
  <c r="M29" i="1"/>
  <c r="M32" i="1"/>
  <c r="M40" i="1"/>
  <c r="M38" i="1"/>
  <c r="M54" i="1"/>
  <c r="M48" i="1"/>
  <c r="M28" i="1"/>
  <c r="M50" i="1"/>
  <c r="M61" i="1"/>
  <c r="M58" i="1"/>
  <c r="M20" i="1"/>
  <c r="M35" i="1"/>
  <c r="M21" i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7" i="1" l="1"/>
  <c r="H67" i="1"/>
  <c r="G67" i="1" l="1"/>
  <c r="I67" i="1" l="1"/>
  <c r="M67" i="1" l="1"/>
  <c r="N19" i="1" l="1"/>
  <c r="N23" i="1"/>
  <c r="N22" i="1"/>
  <c r="N26" i="1"/>
  <c r="N24" i="1"/>
  <c r="N25" i="1"/>
  <c r="N39" i="1"/>
  <c r="N41" i="1"/>
  <c r="N33" i="1"/>
  <c r="N45" i="1"/>
  <c r="N47" i="1"/>
  <c r="N36" i="1"/>
  <c r="N43" i="1"/>
  <c r="N30" i="1"/>
  <c r="N53" i="1"/>
  <c r="N55" i="1"/>
  <c r="N59" i="1"/>
  <c r="N60" i="1"/>
  <c r="N56" i="1"/>
  <c r="N49" i="1"/>
  <c r="N46" i="1"/>
  <c r="N64" i="1"/>
  <c r="N65" i="1"/>
  <c r="N18" i="1"/>
  <c r="N62" i="1"/>
  <c r="N27" i="1"/>
  <c r="N34" i="1"/>
  <c r="N37" i="1"/>
  <c r="N42" i="1"/>
  <c r="N52" i="1"/>
  <c r="N31" i="1"/>
  <c r="N51" i="1"/>
  <c r="N57" i="1"/>
  <c r="N44" i="1"/>
  <c r="N63" i="1"/>
  <c r="N66" i="1"/>
  <c r="N16" i="1"/>
  <c r="N17" i="1"/>
  <c r="N29" i="1"/>
  <c r="N32" i="1"/>
  <c r="N40" i="1"/>
  <c r="N38" i="1"/>
  <c r="N54" i="1"/>
  <c r="N48" i="1"/>
  <c r="N28" i="1"/>
  <c r="N50" i="1"/>
  <c r="N61" i="1"/>
  <c r="N58" i="1"/>
  <c r="N20" i="1"/>
  <c r="N35" i="1"/>
  <c r="N21" i="1"/>
  <c r="O17" i="1" l="1"/>
  <c r="N67" i="1"/>
  <c r="O32" i="1" s="1"/>
  <c r="O42" i="1"/>
  <c r="O62" i="1"/>
  <c r="O46" i="1"/>
  <c r="O59" i="1"/>
  <c r="O43" i="1"/>
  <c r="O33" i="1"/>
  <c r="O24" i="1"/>
  <c r="O19" i="1"/>
  <c r="O58" i="1"/>
  <c r="O63" i="1"/>
  <c r="O31" i="1"/>
  <c r="O56" i="1"/>
  <c r="O47" i="1"/>
  <c r="O22" i="1"/>
  <c r="O35" i="1"/>
  <c r="O20" i="1"/>
  <c r="O28" i="1"/>
  <c r="O40" i="1"/>
  <c r="O66" i="1"/>
  <c r="O51" i="1"/>
  <c r="O37" i="1"/>
  <c r="O18" i="1"/>
  <c r="O49" i="1"/>
  <c r="O55" i="1"/>
  <c r="O36" i="1"/>
  <c r="O41" i="1"/>
  <c r="O26" i="1"/>
  <c r="O16" i="1" l="1"/>
  <c r="O23" i="1"/>
  <c r="O44" i="1"/>
  <c r="O65" i="1"/>
  <c r="O27" i="1"/>
  <c r="O34" i="1"/>
  <c r="O57" i="1"/>
  <c r="O50" i="1"/>
  <c r="O60" i="1"/>
  <c r="O21" i="1"/>
  <c r="O45" i="1"/>
  <c r="O54" i="1"/>
  <c r="O38" i="1"/>
  <c r="O39" i="1"/>
  <c r="O48" i="1"/>
  <c r="O25" i="1"/>
  <c r="O30" i="1"/>
  <c r="O64" i="1"/>
  <c r="O52" i="1"/>
  <c r="O29" i="1"/>
  <c r="O61" i="1"/>
  <c r="O53" i="1"/>
  <c r="O67" i="1" l="1"/>
</calcChain>
</file>

<file path=xl/sharedStrings.xml><?xml version="1.0" encoding="utf-8"?>
<sst xmlns="http://schemas.openxmlformats.org/spreadsheetml/2006/main" count="416" uniqueCount="141">
  <si>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</si>
  <si>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</si>
  <si>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</si>
  <si>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</si>
  <si>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</si>
  <si>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</si>
  <si>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</si>
  <si>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</si>
  <si>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</si>
  <si>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</si>
  <si>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</si>
  <si>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</si>
  <si>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</si>
  <si>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</si>
  <si>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</si>
  <si>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</si>
  <si>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</si>
  <si>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</si>
  <si>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</si>
  <si>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</si>
  <si>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</si>
  <si>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</si>
  <si>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</si>
  <si>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</si>
  <si>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</si>
  <si>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</si>
  <si>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</si>
  <si>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</si>
  <si>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</si>
  <si>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</si>
  <si>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</si>
  <si>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</si>
  <si>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</si>
  <si>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</si>
  <si>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</si>
  <si>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</si>
  <si>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</si>
  <si>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</si>
  <si>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</si>
  <si>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</si>
  <si>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</si>
  <si>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</si>
  <si>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</si>
  <si>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</si>
  <si>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</si>
  <si>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</si>
  <si>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</si>
  <si>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</si>
  <si>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</si>
  <si>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</si>
  <si>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</si>
  <si>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</si>
  <si>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</si>
  <si>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</si>
  <si>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</si>
  <si>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</si>
  <si>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</si>
  <si>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</si>
  <si>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</si>
  <si>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</si>
  <si>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</si>
  <si>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</si>
  <si>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</si>
  <si>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</si>
  <si>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</si>
  <si>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</si>
  <si>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</si>
  <si>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</si>
  <si>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</si>
  <si>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</si>
  <si>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</si>
  <si>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</si>
  <si>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</si>
  <si>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</si>
  <si>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</si>
  <si>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</si>
  <si>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</si>
  <si>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</si>
  <si>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</si>
  <si>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</si>
  <si>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</si>
  <si>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</si>
  <si>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</si>
  <si>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</si>
  <si>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</si>
  <si>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</si>
  <si>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</si>
  <si>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</si>
  <si>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</si>
  <si>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</si>
  <si>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</si>
  <si>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</si>
  <si>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</si>
  <si>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</si>
  <si>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</si>
  <si>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</si>
  <si>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</si>
  <si>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</si>
  <si>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</si>
  <si>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</si>
  <si>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</si>
  <si>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</si>
  <si>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</si>
  <si>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</si>
  <si>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</si>
  <si>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</si>
  <si>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</si>
  <si>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</si>
  <si>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</si>
  <si>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</si>
  <si>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</si>
  <si>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</si>
  <si>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</si>
  <si>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</si>
  <si>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</si>
  <si>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</si>
  <si>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</si>
  <si>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</si>
  <si>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</si>
  <si>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</si>
  <si>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</si>
  <si>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</si>
  <si>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</si>
  <si>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</si>
  <si>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</si>
  <si>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</si>
  <si>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</si>
  <si>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</si>
  <si>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</si>
  <si>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</si>
  <si>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</si>
  <si>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</si>
  <si>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</si>
  <si>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</si>
  <si>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</si>
  <si>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</si>
  <si>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</si>
  <si>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</si>
  <si>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</si>
  <si>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 xml:space="preserve">2019 оны 9 дүгээр сарын 30-ны байдлаар </t>
  </si>
  <si>
    <t>9-р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</si>
</sst>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8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60</v>
          </cell>
          <cell r="G11">
            <v>840000</v>
          </cell>
          <cell r="H11">
            <v>840000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8348</v>
          </cell>
          <cell r="E12">
            <v>2732378.32</v>
          </cell>
          <cell r="F12">
            <v>113635</v>
          </cell>
          <cell r="G12">
            <v>18511732.899999999</v>
          </cell>
          <cell r="H12">
            <v>21244111.219999999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71403</v>
          </cell>
          <cell r="E14">
            <v>5601479</v>
          </cell>
          <cell r="F14">
            <v>48979</v>
          </cell>
          <cell r="G14">
            <v>21388200</v>
          </cell>
          <cell r="H14">
            <v>26989679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683574</v>
          </cell>
          <cell r="E15">
            <v>145329975.21000001</v>
          </cell>
          <cell r="F15">
            <v>608115</v>
          </cell>
          <cell r="G15">
            <v>220068429.88999999</v>
          </cell>
          <cell r="H15">
            <v>365398405.10000002</v>
          </cell>
          <cell r="W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</v>
          </cell>
          <cell r="E18">
            <v>1190.25</v>
          </cell>
          <cell r="F18">
            <v>28698</v>
          </cell>
          <cell r="G18">
            <v>1928280.1</v>
          </cell>
          <cell r="H18">
            <v>1929470.35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5919</v>
          </cell>
          <cell r="G20">
            <v>2066300</v>
          </cell>
          <cell r="H20">
            <v>2066300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752138</v>
          </cell>
          <cell r="E21">
            <v>108488911.37</v>
          </cell>
          <cell r="F21">
            <v>378039</v>
          </cell>
          <cell r="G21">
            <v>118231918.62</v>
          </cell>
          <cell r="H21">
            <v>226720829.99000001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8664785</v>
          </cell>
          <cell r="E22">
            <v>613622971.52999997</v>
          </cell>
          <cell r="F22">
            <v>8684930</v>
          </cell>
          <cell r="G22">
            <v>607738889.94000006</v>
          </cell>
          <cell r="H22">
            <v>1221361861.47</v>
          </cell>
          <cell r="W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27583</v>
          </cell>
          <cell r="E24">
            <v>11296760</v>
          </cell>
          <cell r="F24">
            <v>38530</v>
          </cell>
          <cell r="G24">
            <v>8727549.1400000006</v>
          </cell>
          <cell r="H24">
            <v>20024309.140000001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232</v>
          </cell>
          <cell r="E26">
            <v>3410400</v>
          </cell>
          <cell r="F26">
            <v>0</v>
          </cell>
          <cell r="G26">
            <v>0</v>
          </cell>
          <cell r="H26">
            <v>3410400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607</v>
          </cell>
          <cell r="E28">
            <v>485080</v>
          </cell>
          <cell r="F28">
            <v>14560</v>
          </cell>
          <cell r="G28">
            <v>1670413.98</v>
          </cell>
          <cell r="H28">
            <v>2155493.98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681</v>
          </cell>
          <cell r="E29">
            <v>114408</v>
          </cell>
          <cell r="F29">
            <v>140</v>
          </cell>
          <cell r="G29">
            <v>119140</v>
          </cell>
          <cell r="H29">
            <v>233548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GATR</v>
          </cell>
          <cell r="C32" t="str">
            <v>Гацуурт трейд ХХК</v>
          </cell>
          <cell r="D32">
            <v>10251</v>
          </cell>
          <cell r="E32">
            <v>331253</v>
          </cell>
          <cell r="F32">
            <v>0</v>
          </cell>
          <cell r="G32">
            <v>0</v>
          </cell>
          <cell r="H32">
            <v>331253</v>
          </cell>
          <cell r="W32">
            <v>0</v>
          </cell>
        </row>
        <row r="33">
          <cell r="B33" t="str">
            <v>GAUL</v>
          </cell>
          <cell r="C33" t="str">
            <v>Гаүли ХХК</v>
          </cell>
          <cell r="D33">
            <v>48894</v>
          </cell>
          <cell r="E33">
            <v>16381241</v>
          </cell>
          <cell r="F33">
            <v>340138</v>
          </cell>
          <cell r="G33">
            <v>37685368.509999998</v>
          </cell>
          <cell r="H33">
            <v>54066609.509999998</v>
          </cell>
          <cell r="S33">
            <v>3016</v>
          </cell>
          <cell r="T33">
            <v>302512950</v>
          </cell>
          <cell r="U33">
            <v>3016</v>
          </cell>
          <cell r="V33">
            <v>302512950</v>
          </cell>
          <cell r="W33">
            <v>605025900</v>
          </cell>
        </row>
        <row r="34">
          <cell r="B34" t="str">
            <v>GDEV</v>
          </cell>
          <cell r="C34" t="str">
            <v>Гранддевелопмент ХХК</v>
          </cell>
          <cell r="D34">
            <v>118</v>
          </cell>
          <cell r="E34">
            <v>777140</v>
          </cell>
          <cell r="F34">
            <v>24174</v>
          </cell>
          <cell r="G34">
            <v>1748058.9</v>
          </cell>
          <cell r="H34">
            <v>2525198.9</v>
          </cell>
          <cell r="W34">
            <v>0</v>
          </cell>
        </row>
        <row r="35">
          <cell r="B35" t="str">
            <v>GDSC</v>
          </cell>
          <cell r="C35" t="str">
            <v>Гүүдсек ХХК</v>
          </cell>
          <cell r="D35">
            <v>29462</v>
          </cell>
          <cell r="E35">
            <v>4747149.92</v>
          </cell>
          <cell r="F35">
            <v>7860</v>
          </cell>
          <cell r="G35">
            <v>7457765</v>
          </cell>
          <cell r="H35">
            <v>12204914.92</v>
          </cell>
          <cell r="W35">
            <v>0</v>
          </cell>
        </row>
        <row r="36">
          <cell r="B36" t="str">
            <v>GLMT</v>
          </cell>
          <cell r="C36" t="str">
            <v>Голомт Капитал ХХК</v>
          </cell>
          <cell r="D36">
            <v>536517</v>
          </cell>
          <cell r="E36">
            <v>127629279.39</v>
          </cell>
          <cell r="F36">
            <v>803699</v>
          </cell>
          <cell r="G36">
            <v>113664666.22</v>
          </cell>
          <cell r="H36">
            <v>241293945.61000001</v>
          </cell>
          <cell r="U36">
            <v>1430</v>
          </cell>
          <cell r="V36">
            <v>143000000</v>
          </cell>
          <cell r="W36">
            <v>143000000</v>
          </cell>
        </row>
        <row r="37">
          <cell r="B37" t="str">
            <v>GNDX</v>
          </cell>
          <cell r="C37" t="str">
            <v>Гендекс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W37">
            <v>0</v>
          </cell>
        </row>
        <row r="38">
          <cell r="B38" t="str">
            <v>HUN</v>
          </cell>
          <cell r="C38" t="str">
            <v>Хүннү Эмпайр ХХК</v>
          </cell>
          <cell r="D38">
            <v>9305</v>
          </cell>
          <cell r="E38">
            <v>7740703</v>
          </cell>
          <cell r="F38">
            <v>11084</v>
          </cell>
          <cell r="G38">
            <v>6484857.9400000004</v>
          </cell>
          <cell r="H38">
            <v>14225560.940000001</v>
          </cell>
          <cell r="W38">
            <v>0</v>
          </cell>
        </row>
        <row r="39">
          <cell r="B39" t="str">
            <v>INVC</v>
          </cell>
          <cell r="C39" t="str">
            <v>Инвескор капитал ҮЦК</v>
          </cell>
          <cell r="D39">
            <v>102077</v>
          </cell>
          <cell r="E39">
            <v>190461058</v>
          </cell>
          <cell r="F39">
            <v>21796</v>
          </cell>
          <cell r="G39">
            <v>39275600</v>
          </cell>
          <cell r="H39">
            <v>229736658</v>
          </cell>
          <cell r="W39">
            <v>0</v>
          </cell>
        </row>
        <row r="40">
          <cell r="B40" t="str">
            <v>ITR</v>
          </cell>
          <cell r="C40" t="str">
            <v>Ай трейд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</row>
        <row r="41">
          <cell r="B41" t="str">
            <v>LFTI</v>
          </cell>
          <cell r="C41" t="str">
            <v>Лайфтайм инвестмент ХХК</v>
          </cell>
          <cell r="D41">
            <v>10665</v>
          </cell>
          <cell r="E41">
            <v>67375750</v>
          </cell>
          <cell r="F41">
            <v>400</v>
          </cell>
          <cell r="G41">
            <v>2600190</v>
          </cell>
          <cell r="H41">
            <v>69975940</v>
          </cell>
          <cell r="W41">
            <v>0</v>
          </cell>
        </row>
        <row r="42">
          <cell r="B42" t="str">
            <v>MERG</v>
          </cell>
          <cell r="C42" t="str">
            <v>Мэргэн санаа ХХК</v>
          </cell>
          <cell r="D42">
            <v>2110</v>
          </cell>
          <cell r="E42">
            <v>690690</v>
          </cell>
          <cell r="F42">
            <v>11453</v>
          </cell>
          <cell r="G42">
            <v>3838238</v>
          </cell>
          <cell r="H42">
            <v>4528928</v>
          </cell>
          <cell r="W42">
            <v>0</v>
          </cell>
        </row>
        <row r="43">
          <cell r="B43" t="str">
            <v>MIBG</v>
          </cell>
          <cell r="C43" t="str">
            <v>Эм Ай Би Жи ХХК</v>
          </cell>
          <cell r="D43">
            <v>10860</v>
          </cell>
          <cell r="E43">
            <v>8506325</v>
          </cell>
          <cell r="F43">
            <v>4530</v>
          </cell>
          <cell r="G43">
            <v>14008925</v>
          </cell>
          <cell r="H43">
            <v>22515250</v>
          </cell>
          <cell r="W43">
            <v>0</v>
          </cell>
        </row>
        <row r="44">
          <cell r="B44" t="str">
            <v>MICC</v>
          </cell>
          <cell r="C44" t="str">
            <v>Эм Ай Си Си ХХК</v>
          </cell>
          <cell r="D44">
            <v>0</v>
          </cell>
          <cell r="E44">
            <v>0</v>
          </cell>
          <cell r="F44">
            <v>40213</v>
          </cell>
          <cell r="G44">
            <v>924907</v>
          </cell>
          <cell r="H44">
            <v>924907</v>
          </cell>
          <cell r="W44">
            <v>0</v>
          </cell>
        </row>
        <row r="45">
          <cell r="B45" t="str">
            <v>MNET</v>
          </cell>
          <cell r="C45" t="str">
            <v>Ард секюритиз ХХК</v>
          </cell>
          <cell r="D45">
            <v>2046665</v>
          </cell>
          <cell r="E45">
            <v>1013663939.75</v>
          </cell>
          <cell r="F45">
            <v>1396248</v>
          </cell>
          <cell r="G45">
            <v>975430218.31999993</v>
          </cell>
          <cell r="H45">
            <v>1989094158.0699999</v>
          </cell>
          <cell r="W45">
            <v>0</v>
          </cell>
        </row>
        <row r="46">
          <cell r="B46" t="str">
            <v>MONG</v>
          </cell>
          <cell r="C46" t="str">
            <v>Монгол секюритиес 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W46">
            <v>0</v>
          </cell>
        </row>
        <row r="47">
          <cell r="B47" t="str">
            <v>MSDQ</v>
          </cell>
          <cell r="C47" t="str">
            <v>Масдак ХХК</v>
          </cell>
          <cell r="D47">
            <v>4751</v>
          </cell>
          <cell r="E47">
            <v>2783960</v>
          </cell>
          <cell r="F47">
            <v>54723</v>
          </cell>
          <cell r="G47">
            <v>7699918.3300000001</v>
          </cell>
          <cell r="H47">
            <v>10483878.33</v>
          </cell>
          <cell r="W47">
            <v>0</v>
          </cell>
        </row>
        <row r="48">
          <cell r="B48" t="str">
            <v>MSEC</v>
          </cell>
          <cell r="C48" t="str">
            <v>Монсек ХХК</v>
          </cell>
          <cell r="D48">
            <v>13654</v>
          </cell>
          <cell r="E48">
            <v>9006923.5</v>
          </cell>
          <cell r="F48">
            <v>17631</v>
          </cell>
          <cell r="G48">
            <v>4456338.7</v>
          </cell>
          <cell r="H48">
            <v>13463262.199999999</v>
          </cell>
          <cell r="W48">
            <v>0</v>
          </cell>
        </row>
        <row r="49">
          <cell r="B49" t="str">
            <v>NOVL</v>
          </cell>
          <cell r="C49" t="str">
            <v>Новел инвестмент ХХК</v>
          </cell>
          <cell r="D49">
            <v>75161</v>
          </cell>
          <cell r="E49">
            <v>36845507.789999999</v>
          </cell>
          <cell r="F49">
            <v>73023</v>
          </cell>
          <cell r="G49">
            <v>19555135</v>
          </cell>
          <cell r="H49">
            <v>56400642.789999999</v>
          </cell>
          <cell r="S49">
            <v>2860</v>
          </cell>
          <cell r="T49">
            <v>292721000</v>
          </cell>
          <cell r="U49">
            <v>1430</v>
          </cell>
          <cell r="V49">
            <v>149721000</v>
          </cell>
          <cell r="W49">
            <v>442442000</v>
          </cell>
        </row>
        <row r="50">
          <cell r="B50" t="str">
            <v>NSEC</v>
          </cell>
          <cell r="C50" t="str">
            <v>Нэйшнл сэкюритис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</row>
        <row r="51">
          <cell r="B51" t="str">
            <v>PREV</v>
          </cell>
          <cell r="C51" t="str">
            <v>Превалент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W51">
            <v>0</v>
          </cell>
        </row>
        <row r="52">
          <cell r="B52" t="str">
            <v>SANR</v>
          </cell>
          <cell r="C52" t="str">
            <v>Санар ХХК</v>
          </cell>
          <cell r="D52">
            <v>8429</v>
          </cell>
          <cell r="E52">
            <v>3627356</v>
          </cell>
          <cell r="F52">
            <v>1249</v>
          </cell>
          <cell r="G52">
            <v>748300</v>
          </cell>
          <cell r="H52">
            <v>4375656</v>
          </cell>
          <cell r="W52">
            <v>0</v>
          </cell>
        </row>
        <row r="53">
          <cell r="B53" t="str">
            <v>SECP</v>
          </cell>
          <cell r="C53" t="str">
            <v>СИКАП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</row>
        <row r="54">
          <cell r="B54" t="str">
            <v>SGC</v>
          </cell>
          <cell r="C54" t="str">
            <v>Эс Жи Капитал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W54">
            <v>0</v>
          </cell>
        </row>
        <row r="55">
          <cell r="B55" t="str">
            <v>SILS</v>
          </cell>
          <cell r="C55" t="str">
            <v>Силвэр лайт секюритиз ҮЦК</v>
          </cell>
          <cell r="D55">
            <v>0</v>
          </cell>
          <cell r="E55">
            <v>0</v>
          </cell>
          <cell r="F55">
            <v>6000</v>
          </cell>
          <cell r="G55">
            <v>1716000</v>
          </cell>
          <cell r="H55">
            <v>1716000</v>
          </cell>
          <cell r="W55">
            <v>0</v>
          </cell>
        </row>
        <row r="56">
          <cell r="B56" t="str">
            <v>STIN</v>
          </cell>
          <cell r="C56" t="str">
            <v>Стандарт инвестмент ХХК</v>
          </cell>
          <cell r="D56">
            <v>716164</v>
          </cell>
          <cell r="E56">
            <v>99314860.329999998</v>
          </cell>
          <cell r="F56">
            <v>532217</v>
          </cell>
          <cell r="G56">
            <v>86588360.640000001</v>
          </cell>
          <cell r="H56">
            <v>185903220.97</v>
          </cell>
          <cell r="W56">
            <v>0</v>
          </cell>
        </row>
        <row r="57">
          <cell r="B57" t="str">
            <v>TABO</v>
          </cell>
          <cell r="C57" t="str">
            <v>Таван богд ХХК</v>
          </cell>
          <cell r="D57">
            <v>0</v>
          </cell>
          <cell r="E57">
            <v>0</v>
          </cell>
          <cell r="F57">
            <v>29719</v>
          </cell>
          <cell r="G57">
            <v>20431075</v>
          </cell>
          <cell r="H57">
            <v>20431075</v>
          </cell>
          <cell r="W57">
            <v>0</v>
          </cell>
        </row>
        <row r="58">
          <cell r="B58" t="str">
            <v>TCHB</v>
          </cell>
          <cell r="C58" t="str">
            <v>Тулгат чандмань баян ХХК</v>
          </cell>
          <cell r="D58">
            <v>3901</v>
          </cell>
          <cell r="E58">
            <v>4089760.62</v>
          </cell>
          <cell r="F58">
            <v>39475</v>
          </cell>
          <cell r="G58">
            <v>6526191.7400000002</v>
          </cell>
          <cell r="H58">
            <v>10615952.359999999</v>
          </cell>
          <cell r="W58">
            <v>0</v>
          </cell>
        </row>
        <row r="59">
          <cell r="B59" t="str">
            <v>TDB</v>
          </cell>
          <cell r="C59" t="str">
            <v>Ти Ди Би Капитал ХХК</v>
          </cell>
          <cell r="D59">
            <v>235477</v>
          </cell>
          <cell r="E59">
            <v>72236662.299999997</v>
          </cell>
          <cell r="F59">
            <v>807306</v>
          </cell>
          <cell r="G59">
            <v>220852188.97999999</v>
          </cell>
          <cell r="H59">
            <v>293088851.27999997</v>
          </cell>
          <cell r="W59">
            <v>0</v>
          </cell>
        </row>
        <row r="60">
          <cell r="B60" t="str">
            <v>TNGR</v>
          </cell>
          <cell r="C60" t="str">
            <v>Тэнгэр капитал ХХК</v>
          </cell>
          <cell r="D60">
            <v>6057</v>
          </cell>
          <cell r="E60">
            <v>1686432.2</v>
          </cell>
          <cell r="F60">
            <v>3448</v>
          </cell>
          <cell r="G60">
            <v>3166776</v>
          </cell>
          <cell r="H60">
            <v>4853208.2</v>
          </cell>
          <cell r="W60">
            <v>0</v>
          </cell>
        </row>
        <row r="61">
          <cell r="B61" t="str">
            <v>TTOL</v>
          </cell>
          <cell r="C61" t="str">
            <v>Апекс Капитал ҮЦК</v>
          </cell>
          <cell r="D61">
            <v>94512</v>
          </cell>
          <cell r="E61">
            <v>27266366.989999998</v>
          </cell>
          <cell r="F61">
            <v>30475</v>
          </cell>
          <cell r="G61">
            <v>10753276.52</v>
          </cell>
          <cell r="H61">
            <v>38019643.509999998</v>
          </cell>
          <cell r="W61">
            <v>0</v>
          </cell>
        </row>
        <row r="62">
          <cell r="B62" t="str">
            <v>UNDR</v>
          </cell>
          <cell r="C62" t="str">
            <v>Өндөрхаан инвест ХХК</v>
          </cell>
          <cell r="D62">
            <v>4098</v>
          </cell>
          <cell r="E62">
            <v>2100316.0099999998</v>
          </cell>
          <cell r="F62">
            <v>11920</v>
          </cell>
          <cell r="G62">
            <v>3644554.81</v>
          </cell>
          <cell r="H62">
            <v>5744870.8200000003</v>
          </cell>
          <cell r="W62">
            <v>0</v>
          </cell>
        </row>
        <row r="63">
          <cell r="B63" t="str">
            <v>ZEUS</v>
          </cell>
          <cell r="C63" t="str">
            <v>Зюс капитал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W63">
            <v>0</v>
          </cell>
        </row>
        <row r="64">
          <cell r="B64" t="str">
            <v>ZGB</v>
          </cell>
          <cell r="C64" t="str">
            <v>Зэт жи би ХХК</v>
          </cell>
          <cell r="D64">
            <v>14201</v>
          </cell>
          <cell r="E64">
            <v>1594209</v>
          </cell>
          <cell r="F64">
            <v>3057</v>
          </cell>
          <cell r="G64">
            <v>1013630.5</v>
          </cell>
          <cell r="H64">
            <v>2607839.5</v>
          </cell>
          <cell r="W64">
            <v>0</v>
          </cell>
        </row>
        <row r="65">
          <cell r="B65" t="str">
            <v>ZRGD</v>
          </cell>
          <cell r="C65" t="str">
            <v>Зэргэд ХХК</v>
          </cell>
          <cell r="D65">
            <v>13343</v>
          </cell>
          <cell r="E65">
            <v>7488859</v>
          </cell>
          <cell r="F65">
            <v>12583</v>
          </cell>
          <cell r="G65">
            <v>5867900.7999999998</v>
          </cell>
          <cell r="H65">
            <v>13356759.800000001</v>
          </cell>
          <cell r="W65">
            <v>0</v>
          </cell>
        </row>
        <row r="66">
          <cell r="B66" t="str">
            <v>нийт</v>
          </cell>
          <cell r="D66">
            <v>14206026</v>
          </cell>
          <cell r="E66">
            <v>2597429296.4799995</v>
          </cell>
          <cell r="F66">
            <v>14206026</v>
          </cell>
          <cell r="G66">
            <v>2597429296.4799995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S66">
            <v>5876</v>
          </cell>
          <cell r="T66">
            <v>595233950</v>
          </cell>
          <cell r="U66">
            <v>5876</v>
          </cell>
          <cell r="V66">
            <v>595233950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229817834.60000002</v>
          </cell>
          <cell r="H16">
            <v>50517120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280334954.60000002</v>
          </cell>
          <cell r="N16">
            <v>77404920309.639999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G17">
            <v>261816740.28999999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261816740.28999999</v>
          </cell>
          <cell r="N17">
            <v>51114288784.049995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G18">
            <v>89406216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89406216</v>
          </cell>
          <cell r="N18">
            <v>17541945797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79491523.439999998</v>
          </cell>
          <cell r="H19">
            <v>107495440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186986963.44</v>
          </cell>
          <cell r="N19">
            <v>10797924458.99</v>
          </cell>
        </row>
        <row r="20">
          <cell r="B20" t="str">
            <v>ARD</v>
          </cell>
          <cell r="C20" t="str">
            <v>"АРД КАПИТАЛ ГРУПП ҮЦК" ХХК</v>
          </cell>
          <cell r="D20" t="str">
            <v>●</v>
          </cell>
          <cell r="E20" t="str">
            <v>●</v>
          </cell>
          <cell r="G20">
            <v>25685978.18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25685978.18</v>
          </cell>
          <cell r="N20">
            <v>9509305428.4599991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957109174.60000002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957109174.60000002</v>
          </cell>
          <cell r="N21">
            <v>7774859541.2299995</v>
          </cell>
        </row>
        <row r="22">
          <cell r="B22" t="str">
            <v>BUMB</v>
          </cell>
          <cell r="C22" t="str">
            <v>"БУМБАТ-АЛТАЙ ҮЦК" ХХК</v>
          </cell>
          <cell r="D22" t="str">
            <v>●</v>
          </cell>
          <cell r="E22" t="str">
            <v>●</v>
          </cell>
          <cell r="G22">
            <v>271966482.87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271966482.87</v>
          </cell>
          <cell r="N22">
            <v>7335243236.2299995</v>
          </cell>
        </row>
        <row r="23">
          <cell r="B23" t="str">
            <v>BDSC</v>
          </cell>
          <cell r="C23" t="str">
            <v>"БИ ДИ СЕК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546693673.74000001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546693673.74000001</v>
          </cell>
          <cell r="N23">
            <v>6714176153.4099998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8182762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8182762</v>
          </cell>
          <cell r="N24">
            <v>8058994725.2400007</v>
          </cell>
        </row>
        <row r="25">
          <cell r="B25" t="str">
            <v>TTOL</v>
          </cell>
          <cell r="C25" t="str">
            <v>"АПЕКС КАПИТАЛ ҮЦК" ХХК</v>
          </cell>
          <cell r="D25" t="str">
            <v>●</v>
          </cell>
          <cell r="G25">
            <v>115127477.13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115127477.13</v>
          </cell>
          <cell r="N25">
            <v>3534285512.3499999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287245715.73000002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287245715.73000002</v>
          </cell>
          <cell r="N26">
            <v>3292967890.2800002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G27">
            <v>42887220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42887220</v>
          </cell>
          <cell r="N27">
            <v>2496982078.9100003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152853537.76999998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152853537.76999998</v>
          </cell>
          <cell r="N28">
            <v>2335258766.04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85330023.659999996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85330023.659999996</v>
          </cell>
          <cell r="N29">
            <v>2013363262.9100001</v>
          </cell>
        </row>
        <row r="30">
          <cell r="B30" t="str">
            <v>MSDQ</v>
          </cell>
          <cell r="C30" t="str">
            <v>"МАСДАК ҮНЭТ ЦААСНЫ КОМПАНИ" ХХК</v>
          </cell>
          <cell r="D30" t="str">
            <v>●</v>
          </cell>
          <cell r="G30">
            <v>1064324.3999999999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1064324.3999999999</v>
          </cell>
          <cell r="N30">
            <v>603093863.4799999</v>
          </cell>
        </row>
        <row r="31">
          <cell r="B31" t="str">
            <v>TCHB</v>
          </cell>
          <cell r="C31" t="str">
            <v>"ТУЛГАТ ЧАНДМАНЬ БАЯН  ҮЦК" ХХК</v>
          </cell>
          <cell r="D31" t="str">
            <v>●</v>
          </cell>
          <cell r="G31">
            <v>26354809.949999999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26354809.949999999</v>
          </cell>
          <cell r="N31">
            <v>549206426.48000002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17392899.710000001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17392899.710000001</v>
          </cell>
          <cell r="N32">
            <v>520149387.64999998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40554337.710000001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40554337.710000001</v>
          </cell>
          <cell r="N33">
            <v>476404758.82999998</v>
          </cell>
        </row>
        <row r="34">
          <cell r="B34" t="str">
            <v>BATS</v>
          </cell>
          <cell r="C34" t="str">
            <v>"БАТС ҮЦК" ХХК</v>
          </cell>
          <cell r="D34" t="str">
            <v>●</v>
          </cell>
          <cell r="G34">
            <v>1968355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1968355</v>
          </cell>
          <cell r="N34">
            <v>453579056.05000001</v>
          </cell>
        </row>
        <row r="35">
          <cell r="B35" t="str">
            <v>MSEC</v>
          </cell>
          <cell r="C35" t="str">
            <v>"МОНСЕК ҮЦК" ХХК</v>
          </cell>
          <cell r="D35" t="str">
            <v>●</v>
          </cell>
          <cell r="E35" t="str">
            <v>●</v>
          </cell>
          <cell r="G35">
            <v>27157765.699999999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27157765.699999999</v>
          </cell>
          <cell r="N35">
            <v>427432779.50999999</v>
          </cell>
        </row>
        <row r="36">
          <cell r="B36" t="str">
            <v>DRBR</v>
          </cell>
          <cell r="C36" t="str">
            <v>"ДАРХАН БРОКЕР ҮЦК" ХХК</v>
          </cell>
          <cell r="D36" t="str">
            <v>●</v>
          </cell>
          <cell r="G36">
            <v>11558479.4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11558479.4</v>
          </cell>
          <cell r="N36">
            <v>401460962.88999999</v>
          </cell>
        </row>
        <row r="37">
          <cell r="B37" t="str">
            <v>DELG</v>
          </cell>
          <cell r="C37" t="str">
            <v>"ДЭЛГЭРХАНГАЙ СЕКЮРИТИЗ ҮЦК" ХХК</v>
          </cell>
          <cell r="D37" t="str">
            <v>●</v>
          </cell>
          <cell r="G37">
            <v>11965756.1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11965756.1</v>
          </cell>
          <cell r="N37">
            <v>400660835.41000003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8433346.8000000007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8433346.8000000007</v>
          </cell>
          <cell r="N38">
            <v>372342568.94999999</v>
          </cell>
        </row>
        <row r="39">
          <cell r="B39" t="str">
            <v>MIBG</v>
          </cell>
          <cell r="C39" t="str">
            <v>"ЭМ АЙ БИ ЖИ ХХК ҮЦК"</v>
          </cell>
          <cell r="D39" t="str">
            <v>●</v>
          </cell>
          <cell r="E39" t="str">
            <v>●</v>
          </cell>
          <cell r="G39">
            <v>51278174.960000001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51278174.960000001</v>
          </cell>
          <cell r="N39">
            <v>324628555.65999997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31959098.760000002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31959098.760000002</v>
          </cell>
          <cell r="N40">
            <v>310224648.61000001</v>
          </cell>
        </row>
        <row r="41">
          <cell r="B41" t="str">
            <v>BLMB</v>
          </cell>
          <cell r="C41" t="str">
            <v xml:space="preserve">"БЛҮМСБЮРИ СЕКЮРИТИЕС ҮЦК" ХХК </v>
          </cell>
          <cell r="D41" t="str">
            <v>●</v>
          </cell>
          <cell r="E41" t="str">
            <v>●</v>
          </cell>
          <cell r="G41">
            <v>6503559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6503559</v>
          </cell>
          <cell r="N41">
            <v>284754299.92999995</v>
          </cell>
        </row>
        <row r="42">
          <cell r="B42" t="str">
            <v>CTRL</v>
          </cell>
          <cell r="C42" t="str">
            <v>ЦЕНТРАЛ СЕКЬЮРИТИЙЗ ҮЦК</v>
          </cell>
          <cell r="D42" t="str">
            <v>●</v>
          </cell>
          <cell r="G42">
            <v>51741623.789999999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51741623.789999999</v>
          </cell>
          <cell r="N42">
            <v>279524855.65000004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15684626.73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15684626.73</v>
          </cell>
          <cell r="N43">
            <v>208914439.59999999</v>
          </cell>
        </row>
        <row r="44">
          <cell r="B44" t="str">
            <v>GNDX</v>
          </cell>
          <cell r="C44" t="str">
            <v>"ГЕНДЕКС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202493948.75999999</v>
          </cell>
        </row>
        <row r="45">
          <cell r="B45" t="str">
            <v>UNDR</v>
          </cell>
          <cell r="C45" t="str">
            <v>"ӨНДӨРХААН ИНВЕСТ ҮЦК" ХХК</v>
          </cell>
          <cell r="D45" t="str">
            <v>●</v>
          </cell>
          <cell r="G45">
            <v>7647219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7647219</v>
          </cell>
          <cell r="N45">
            <v>163580805.15000001</v>
          </cell>
        </row>
        <row r="46">
          <cell r="B46" t="str">
            <v>MICC</v>
          </cell>
          <cell r="C46" t="str">
            <v>"ЭМ АЙ СИ СИ  ҮЦК" ХХК</v>
          </cell>
          <cell r="D46" t="str">
            <v>●</v>
          </cell>
          <cell r="E46" t="str">
            <v>●</v>
          </cell>
          <cell r="G46">
            <v>20254566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20254566</v>
          </cell>
          <cell r="N46">
            <v>98648947.5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G47">
            <v>15211874.800000001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15211874.800000001</v>
          </cell>
          <cell r="N47">
            <v>85549470.269999996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41722196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41722196</v>
          </cell>
          <cell r="N48">
            <v>74365318.900000006</v>
          </cell>
        </row>
        <row r="49">
          <cell r="B49" t="str">
            <v>ZGB</v>
          </cell>
          <cell r="C49" t="str">
            <v>"ЗЭТ ЖИ БИ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74250517.379999995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70254555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781148.46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781148.46</v>
          </cell>
          <cell r="N51">
            <v>61778782.259999998</v>
          </cell>
        </row>
        <row r="52">
          <cell r="B52" t="str">
            <v>SECP</v>
          </cell>
          <cell r="C52" t="str">
            <v>"СИКАП  ҮЦК" ХХК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21000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21000</v>
          </cell>
          <cell r="N52">
            <v>61330588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1590400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1590400</v>
          </cell>
          <cell r="N53">
            <v>54823062.300000004</v>
          </cell>
        </row>
        <row r="54">
          <cell r="B54" t="str">
            <v>ARGB</v>
          </cell>
          <cell r="C54" t="str">
            <v>"АРГАЙ БЭСТ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43456878.060000002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30501540.800000001</v>
          </cell>
        </row>
        <row r="56">
          <cell r="B56" t="str">
            <v>ECM</v>
          </cell>
          <cell r="C56" t="str">
            <v>"ЕВРАЗИА КАПИТАЛ ХОЛДИНГ ҮЦК" 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200000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200000</v>
          </cell>
          <cell r="N56">
            <v>24040403.199999999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G57">
            <v>568000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568000</v>
          </cell>
          <cell r="N57">
            <v>22691180</v>
          </cell>
        </row>
        <row r="58">
          <cell r="B58" t="str">
            <v>GATR</v>
          </cell>
          <cell r="C58" t="str">
            <v>"ГАЦУУРТ ТРЕЙД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16379698.4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13805200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8829160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6264891.6499999994</v>
          </cell>
        </row>
        <row r="62">
          <cell r="B62" t="str">
            <v>DCF</v>
          </cell>
          <cell r="C62" t="str">
            <v>"ДИ СИ ЭФ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3077823.55</v>
          </cell>
        </row>
        <row r="63">
          <cell r="B63" t="str">
            <v>SGC</v>
          </cell>
          <cell r="C63" t="str">
            <v>"ЭС ЖИ КАПИТАЛ ҮЦК" ХХК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278619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51</v>
          </cell>
          <cell r="E67">
            <v>24</v>
          </cell>
          <cell r="F67">
            <v>13</v>
          </cell>
          <cell r="G67">
            <v>3545227922.2800007</v>
          </cell>
          <cell r="H67">
            <v>158012560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3703240482.2800007</v>
          </cell>
          <cell r="N67">
            <v>216653294773.62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view="pageBreakPreview" zoomScale="70" zoomScaleNormal="70" zoomScaleSheetLayoutView="70" workbookViewId="0">
      <pane xSplit="3" ySplit="15" topLeftCell="F55" activePane="bottomRight" state="frozen"/>
      <selection pane="topRight" activeCell="D1" sqref="D1"/>
      <selection pane="bottomLeft" activeCell="A16" sqref="A16"/>
      <selection pane="bottomRight" activeCell="G12" sqref="G12:M13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7" t="s">
        <v>0</v>
      </c>
      <c r="E9" s="47"/>
      <c r="F9" s="47"/>
      <c r="G9" s="47"/>
      <c r="H9" s="47"/>
      <c r="I9" s="47"/>
      <c r="J9" s="47"/>
      <c r="K9" s="47"/>
      <c r="L9" s="47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8" t="s">
        <v>139</v>
      </c>
      <c r="M11" s="48"/>
      <c r="N11" s="48"/>
      <c r="O11" s="48"/>
      <c r="P11" s="20"/>
    </row>
    <row r="12" spans="1:17" ht="14.45" customHeight="1" x14ac:dyDescent="0.25">
      <c r="A12" s="49" t="s">
        <v>1</v>
      </c>
      <c r="B12" s="51" t="s">
        <v>2</v>
      </c>
      <c r="C12" s="51" t="s">
        <v>3</v>
      </c>
      <c r="D12" s="51" t="s">
        <v>4</v>
      </c>
      <c r="E12" s="51"/>
      <c r="F12" s="51"/>
      <c r="G12" s="53" t="s">
        <v>140</v>
      </c>
      <c r="H12" s="53"/>
      <c r="I12" s="53"/>
      <c r="J12" s="53"/>
      <c r="K12" s="53"/>
      <c r="L12" s="53"/>
      <c r="M12" s="53"/>
      <c r="N12" s="54" t="s">
        <v>136</v>
      </c>
      <c r="O12" s="55"/>
      <c r="P12" s="20"/>
    </row>
    <row r="13" spans="1:17" s="8" customFormat="1" ht="15.75" customHeight="1" x14ac:dyDescent="0.25">
      <c r="A13" s="50"/>
      <c r="B13" s="52"/>
      <c r="C13" s="52"/>
      <c r="D13" s="52"/>
      <c r="E13" s="52"/>
      <c r="F13" s="52"/>
      <c r="G13" s="41"/>
      <c r="H13" s="41"/>
      <c r="I13" s="41"/>
      <c r="J13" s="41"/>
      <c r="K13" s="41"/>
      <c r="L13" s="41"/>
      <c r="M13" s="41"/>
      <c r="N13" s="42"/>
      <c r="O13" s="43"/>
      <c r="P13" s="24"/>
      <c r="Q13" s="10"/>
    </row>
    <row r="14" spans="1:17" s="8" customFormat="1" ht="33.75" customHeight="1" x14ac:dyDescent="0.25">
      <c r="A14" s="50"/>
      <c r="B14" s="52"/>
      <c r="C14" s="52"/>
      <c r="D14" s="52"/>
      <c r="E14" s="52"/>
      <c r="F14" s="52"/>
      <c r="G14" s="41" t="s">
        <v>5</v>
      </c>
      <c r="H14" s="41"/>
      <c r="I14" s="41"/>
      <c r="J14" s="41" t="s">
        <v>127</v>
      </c>
      <c r="K14" s="41"/>
      <c r="L14" s="41"/>
      <c r="M14" s="41" t="s">
        <v>6</v>
      </c>
      <c r="N14" s="42" t="s">
        <v>7</v>
      </c>
      <c r="O14" s="43" t="s">
        <v>8</v>
      </c>
      <c r="P14" s="24"/>
      <c r="Q14" s="10"/>
    </row>
    <row r="15" spans="1:17" s="8" customFormat="1" ht="47.25" x14ac:dyDescent="0.25">
      <c r="A15" s="50"/>
      <c r="B15" s="52"/>
      <c r="C15" s="52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41"/>
      <c r="N15" s="42"/>
      <c r="O15" s="44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241293945.61000001</v>
      </c>
      <c r="H16" s="16">
        <f>VLOOKUP(B16,[1]Brokers!$B$9:$W$69,22,0)</f>
        <v>143000000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v>0</v>
      </c>
      <c r="M16" s="27">
        <f t="shared" ref="M16:M47" si="0">L16+I16+J16+H16+G16</f>
        <v>384293945.61000001</v>
      </c>
      <c r="N16" s="33">
        <f>VLOOKUP(B16,[2]Sheet1!$B$16:$N$67,13,0)+M16</f>
        <v>77789214255.25</v>
      </c>
      <c r="O16" s="35">
        <f t="shared" ref="O16:O47" si="1">N16/$N$67</f>
        <v>0.34877015385723209</v>
      </c>
      <c r="P16" s="25"/>
    </row>
    <row r="17" spans="1:17" x14ac:dyDescent="0.25">
      <c r="A17" s="34">
        <f>+A16+1</f>
        <v>2</v>
      </c>
      <c r="B17" s="12" t="s">
        <v>25</v>
      </c>
      <c r="C17" s="13" t="s">
        <v>26</v>
      </c>
      <c r="D17" s="14" t="s">
        <v>14</v>
      </c>
      <c r="E17" s="15" t="s">
        <v>14</v>
      </c>
      <c r="F17" s="15"/>
      <c r="G17" s="16">
        <f>VLOOKUP(B17,[1]Brokers!$B$9:$H$69,7,0)</f>
        <v>293088851.27999997</v>
      </c>
      <c r="H17" s="16">
        <f>VLOOKUP(B17,[1]Brokers!$B$9:$W$69,22,0)</f>
        <v>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v>0</v>
      </c>
      <c r="M17" s="27">
        <f t="shared" si="0"/>
        <v>293088851.27999997</v>
      </c>
      <c r="N17" s="33">
        <f>VLOOKUP(B17,[2]Sheet1!$B$16:$N$67,13,0)+M17</f>
        <v>51407377635.329994</v>
      </c>
      <c r="O17" s="35">
        <f t="shared" si="1"/>
        <v>0.23048643926957804</v>
      </c>
      <c r="P17" s="25"/>
    </row>
    <row r="18" spans="1:17" x14ac:dyDescent="0.25">
      <c r="A18" s="34">
        <f t="shared" ref="A18:A66" si="2">+A17+1</f>
        <v>3</v>
      </c>
      <c r="B18" s="12" t="s">
        <v>133</v>
      </c>
      <c r="C18" s="13" t="s">
        <v>137</v>
      </c>
      <c r="D18" s="14" t="s">
        <v>14</v>
      </c>
      <c r="E18" s="14" t="s">
        <v>14</v>
      </c>
      <c r="F18" s="14"/>
      <c r="G18" s="16">
        <f>VLOOKUP(B18,[1]Brokers!$B$9:$H$69,7,0)</f>
        <v>229736658</v>
      </c>
      <c r="H18" s="16">
        <f>VLOOKUP(B18,[1]Brokers!$B$9:$W$69,22,0)</f>
        <v>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v>0</v>
      </c>
      <c r="M18" s="27">
        <f t="shared" si="0"/>
        <v>229736658</v>
      </c>
      <c r="N18" s="33">
        <f>VLOOKUP(B18,[2]Sheet1!$B$16:$N$67,13,0)+M18</f>
        <v>17771682455</v>
      </c>
      <c r="O18" s="35">
        <f t="shared" si="1"/>
        <v>7.9679843580807264E-2</v>
      </c>
      <c r="P18" s="25"/>
    </row>
    <row r="19" spans="1:17" x14ac:dyDescent="0.25">
      <c r="A19" s="34">
        <f t="shared" si="2"/>
        <v>4</v>
      </c>
      <c r="B19" s="12" t="s">
        <v>21</v>
      </c>
      <c r="C19" s="13" t="s">
        <v>22</v>
      </c>
      <c r="D19" s="14" t="s">
        <v>14</v>
      </c>
      <c r="E19" s="15" t="s">
        <v>14</v>
      </c>
      <c r="F19" s="15" t="s">
        <v>14</v>
      </c>
      <c r="G19" s="16">
        <f>VLOOKUP(B19,[1]Brokers!$B$9:$H$69,7,0)</f>
        <v>1221361861.47</v>
      </c>
      <c r="H19" s="16">
        <f>VLOOKUP(B19,[1]Brokers!$B$9:$W$69,22,0)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v>0</v>
      </c>
      <c r="M19" s="27">
        <f t="shared" si="0"/>
        <v>1221361861.47</v>
      </c>
      <c r="N19" s="33">
        <f>VLOOKUP(B19,[2]Sheet1!$B$16:$N$67,13,0)+M19</f>
        <v>12019286320.459999</v>
      </c>
      <c r="O19" s="35">
        <f t="shared" si="1"/>
        <v>5.3888811956447326E-2</v>
      </c>
      <c r="P19" s="25"/>
    </row>
    <row r="20" spans="1:17" x14ac:dyDescent="0.25">
      <c r="A20" s="34">
        <f t="shared" si="2"/>
        <v>5</v>
      </c>
      <c r="B20" s="12" t="s">
        <v>29</v>
      </c>
      <c r="C20" s="13" t="s">
        <v>30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1989094158.0699999</v>
      </c>
      <c r="H20" s="16">
        <f>VLOOKUP(B20,[1]Brokers!$B$9:$W$69,22,0)</f>
        <v>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v>0</v>
      </c>
      <c r="M20" s="27">
        <f t="shared" si="0"/>
        <v>1989094158.0699999</v>
      </c>
      <c r="N20" s="33">
        <f>VLOOKUP(B20,[2]Sheet1!$B$16:$N$67,13,0)+M20</f>
        <v>9763953699.2999992</v>
      </c>
      <c r="O20" s="35">
        <f t="shared" si="1"/>
        <v>4.3776964024674181E-2</v>
      </c>
      <c r="P20" s="25"/>
    </row>
    <row r="21" spans="1:17" x14ac:dyDescent="0.25">
      <c r="A21" s="34">
        <f t="shared" si="2"/>
        <v>6</v>
      </c>
      <c r="B21" s="12" t="s">
        <v>23</v>
      </c>
      <c r="C21" s="13" t="s">
        <v>24</v>
      </c>
      <c r="D21" s="14" t="s">
        <v>14</v>
      </c>
      <c r="E21" s="15" t="s">
        <v>14</v>
      </c>
      <c r="F21" s="15"/>
      <c r="G21" s="16">
        <f>VLOOKUP(B21,[1]Brokers!$B$9:$H$69,7,0)</f>
        <v>21244111.219999999</v>
      </c>
      <c r="H21" s="16">
        <f>VLOOKUP(B21,[1]Brokers!$B$9:$W$69,22,0)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v>0</v>
      </c>
      <c r="M21" s="27">
        <f t="shared" si="0"/>
        <v>21244111.219999999</v>
      </c>
      <c r="N21" s="33">
        <f>VLOOKUP(B21,[2]Sheet1!$B$16:$N$67,13,0)+M21</f>
        <v>9530549539.6799984</v>
      </c>
      <c r="O21" s="35">
        <f t="shared" si="1"/>
        <v>4.2730489838748185E-2</v>
      </c>
      <c r="P21" s="25"/>
    </row>
    <row r="22" spans="1:17" x14ac:dyDescent="0.25">
      <c r="A22" s="34">
        <f t="shared" si="2"/>
        <v>7</v>
      </c>
      <c r="B22" s="12" t="s">
        <v>41</v>
      </c>
      <c r="C22" s="13" t="s">
        <v>42</v>
      </c>
      <c r="D22" s="14" t="s">
        <v>14</v>
      </c>
      <c r="E22" s="14" t="s">
        <v>14</v>
      </c>
      <c r="F22" s="15"/>
      <c r="G22" s="16">
        <f>VLOOKUP(B22,[1]Brokers!$B$9:$H$69,7,0)</f>
        <v>226720829.99000001</v>
      </c>
      <c r="H22" s="16">
        <f>VLOOKUP(B22,[1]Brokers!$B$9:$W$69,22,0)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v>0</v>
      </c>
      <c r="M22" s="27">
        <f t="shared" si="0"/>
        <v>226720829.99000001</v>
      </c>
      <c r="N22" s="33">
        <f>VLOOKUP(B22,[2]Sheet1!$B$16:$N$67,13,0)+M22</f>
        <v>7561964066.2199993</v>
      </c>
      <c r="O22" s="35">
        <f t="shared" si="1"/>
        <v>3.3904280896633589E-2</v>
      </c>
      <c r="P22" s="25"/>
    </row>
    <row r="23" spans="1:17" x14ac:dyDescent="0.25">
      <c r="A23" s="34">
        <f t="shared" si="2"/>
        <v>8</v>
      </c>
      <c r="B23" s="12" t="s">
        <v>12</v>
      </c>
      <c r="C23" s="13" t="s">
        <v>13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365398405.10000002</v>
      </c>
      <c r="H23" s="16">
        <f>VLOOKUP(B23,[1]Brokers!$B$9:$W$69,22,0)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v>0</v>
      </c>
      <c r="M23" s="27">
        <f t="shared" si="0"/>
        <v>365398405.10000002</v>
      </c>
      <c r="N23" s="33">
        <f>VLOOKUP(B23,[2]Sheet1!$B$16:$N$67,13,0)+M23</f>
        <v>7079574558.5100002</v>
      </c>
      <c r="O23" s="35">
        <f t="shared" si="1"/>
        <v>3.1741473823263824E-2</v>
      </c>
      <c r="P23" s="25"/>
    </row>
    <row r="24" spans="1:17" x14ac:dyDescent="0.25">
      <c r="A24" s="34">
        <f t="shared" si="2"/>
        <v>9</v>
      </c>
      <c r="B24" s="12" t="s">
        <v>17</v>
      </c>
      <c r="C24" s="13" t="s">
        <v>18</v>
      </c>
      <c r="D24" s="14" t="s">
        <v>14</v>
      </c>
      <c r="E24" s="15"/>
      <c r="F24" s="15" t="s">
        <v>14</v>
      </c>
      <c r="G24" s="16">
        <f>VLOOKUP(B24,[1]Brokers!$B$9:$H$69,7,0)</f>
        <v>4853208.2</v>
      </c>
      <c r="H24" s="16">
        <f>VLOOKUP(B24,[1]Brokers!$B$9:$W$69,22,0)</f>
        <v>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v>0</v>
      </c>
      <c r="M24" s="27">
        <f t="shared" si="0"/>
        <v>4853208.2</v>
      </c>
      <c r="N24" s="33">
        <f>VLOOKUP(B24,[2]Sheet1!$B$16:$N$67,13,0)+M24</f>
        <v>8063847933.4400005</v>
      </c>
      <c r="O24" s="35">
        <f t="shared" si="1"/>
        <v>3.6154491485140321E-2</v>
      </c>
      <c r="P24" s="25"/>
    </row>
    <row r="25" spans="1:17" s="26" customFormat="1" x14ac:dyDescent="0.25">
      <c r="A25" s="34">
        <f t="shared" si="2"/>
        <v>10</v>
      </c>
      <c r="B25" s="12" t="s">
        <v>79</v>
      </c>
      <c r="C25" s="13" t="s">
        <v>131</v>
      </c>
      <c r="D25" s="14" t="s">
        <v>14</v>
      </c>
      <c r="E25" s="15"/>
      <c r="F25" s="15"/>
      <c r="G25" s="16">
        <f>VLOOKUP(B25,[1]Brokers!$B$9:$H$69,7,0)</f>
        <v>38019643.509999998</v>
      </c>
      <c r="H25" s="16">
        <f>VLOOKUP(B25,[1]Brokers!$B$9:$W$69,22,0)</f>
        <v>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v>0</v>
      </c>
      <c r="M25" s="27">
        <f t="shared" si="0"/>
        <v>38019643.509999998</v>
      </c>
      <c r="N25" s="33">
        <f>VLOOKUP(B25,[2]Sheet1!$B$16:$N$67,13,0)+M25</f>
        <v>3572305155.8600001</v>
      </c>
      <c r="O25" s="35">
        <f t="shared" si="1"/>
        <v>1.6016531735955783E-2</v>
      </c>
      <c r="P25" s="25"/>
      <c r="Q25" s="10"/>
    </row>
    <row r="26" spans="1:17" x14ac:dyDescent="0.25">
      <c r="A26" s="34">
        <f t="shared" si="2"/>
        <v>11</v>
      </c>
      <c r="B26" s="12" t="s">
        <v>27</v>
      </c>
      <c r="C26" s="13" t="s">
        <v>28</v>
      </c>
      <c r="D26" s="14" t="s">
        <v>14</v>
      </c>
      <c r="E26" s="15" t="s">
        <v>14</v>
      </c>
      <c r="F26" s="15" t="s">
        <v>14</v>
      </c>
      <c r="G26" s="16">
        <f>VLOOKUP(B26,[1]Brokers!$B$9:$H$69,7,0)</f>
        <v>185903220.97</v>
      </c>
      <c r="H26" s="16">
        <f>VLOOKUP(B26,[1]Brokers!$B$9:$W$69,22,0)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v>0</v>
      </c>
      <c r="M26" s="27">
        <f t="shared" si="0"/>
        <v>185903220.97</v>
      </c>
      <c r="N26" s="33">
        <f>VLOOKUP(B26,[2]Sheet1!$B$16:$N$67,13,0)+M26</f>
        <v>3478871111.25</v>
      </c>
      <c r="O26" s="35">
        <f t="shared" si="1"/>
        <v>1.5597617540380993E-2</v>
      </c>
      <c r="P26" s="25"/>
    </row>
    <row r="27" spans="1:17" x14ac:dyDescent="0.25">
      <c r="A27" s="34">
        <f t="shared" si="2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VLOOKUP(B27,[1]Brokers!$B$9:$H$69,7,0)</f>
        <v>54066609.509999998</v>
      </c>
      <c r="H27" s="16">
        <f>VLOOKUP(B27,[1]Brokers!$B$9:$W$69,22,0)</f>
        <v>605025900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 t="shared" si="0"/>
        <v>659092509.50999999</v>
      </c>
      <c r="N27" s="33">
        <f>VLOOKUP(B27,[2]Sheet1!$B$16:$N$67,13,0)+M27</f>
        <v>2994351275.5500002</v>
      </c>
      <c r="O27" s="35">
        <f t="shared" si="1"/>
        <v>1.3425259080897454E-2</v>
      </c>
      <c r="P27" s="25"/>
    </row>
    <row r="28" spans="1:17" x14ac:dyDescent="0.25">
      <c r="A28" s="34">
        <f t="shared" si="2"/>
        <v>13</v>
      </c>
      <c r="B28" s="12" t="s">
        <v>43</v>
      </c>
      <c r="C28" s="13" t="s">
        <v>44</v>
      </c>
      <c r="D28" s="14" t="s">
        <v>14</v>
      </c>
      <c r="E28" s="15" t="s">
        <v>14</v>
      </c>
      <c r="F28" s="15"/>
      <c r="G28" s="16">
        <f>VLOOKUP(B28,[1]Brokers!$B$9:$H$69,7,0)</f>
        <v>69975940</v>
      </c>
      <c r="H28" s="16">
        <f>VLOOKUP(B28,[1]Brokers!$B$9:$W$69,22,0)</f>
        <v>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v>0</v>
      </c>
      <c r="M28" s="27">
        <f t="shared" si="0"/>
        <v>69975940</v>
      </c>
      <c r="N28" s="33">
        <f>VLOOKUP(B28,[2]Sheet1!$B$16:$N$67,13,0)+M28</f>
        <v>2566958018.9100003</v>
      </c>
      <c r="O28" s="35">
        <f t="shared" si="1"/>
        <v>1.1509029262882343E-2</v>
      </c>
      <c r="P28" s="25"/>
    </row>
    <row r="29" spans="1:17" x14ac:dyDescent="0.25">
      <c r="A29" s="34">
        <f t="shared" si="2"/>
        <v>14</v>
      </c>
      <c r="B29" s="12" t="s">
        <v>15</v>
      </c>
      <c r="C29" s="13" t="s">
        <v>16</v>
      </c>
      <c r="D29" s="14" t="s">
        <v>14</v>
      </c>
      <c r="E29" s="15"/>
      <c r="F29" s="15" t="s">
        <v>14</v>
      </c>
      <c r="G29" s="16">
        <f>VLOOKUP(B29,[1]Brokers!$B$9:$H$69,7,0)</f>
        <v>56400642.789999999</v>
      </c>
      <c r="H29" s="16">
        <f>VLOOKUP(B29,[1]Brokers!$B$9:$W$69,22,0)</f>
        <v>442442000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v>0</v>
      </c>
      <c r="M29" s="27">
        <f t="shared" si="0"/>
        <v>498842642.79000002</v>
      </c>
      <c r="N29" s="33">
        <f>VLOOKUP(B29,[2]Sheet1!$B$16:$N$67,13,0)+M29</f>
        <v>2512205905.7000003</v>
      </c>
      <c r="O29" s="35">
        <f t="shared" si="1"/>
        <v>1.1263546606564452E-2</v>
      </c>
      <c r="P29" s="25"/>
    </row>
    <row r="30" spans="1:17" x14ac:dyDescent="0.25">
      <c r="A30" s="34">
        <f t="shared" si="2"/>
        <v>15</v>
      </c>
      <c r="B30" s="12" t="s">
        <v>80</v>
      </c>
      <c r="C30" s="13" t="s">
        <v>81</v>
      </c>
      <c r="D30" s="14" t="s">
        <v>14</v>
      </c>
      <c r="E30" s="15"/>
      <c r="F30" s="15"/>
      <c r="G30" s="16">
        <f>VLOOKUP(B30,[1]Brokers!$B$9:$H$69,7,0)</f>
        <v>10483878.33</v>
      </c>
      <c r="H30" s="16">
        <f>VLOOKUP(B30,[1]Brokers!$B$9:$W$69,22,0)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 t="shared" si="0"/>
        <v>10483878.33</v>
      </c>
      <c r="N30" s="33">
        <f>VLOOKUP(B30,[2]Sheet1!$B$16:$N$67,13,0)+M30</f>
        <v>613577741.80999994</v>
      </c>
      <c r="O30" s="35">
        <f t="shared" si="1"/>
        <v>2.7509932509699312E-3</v>
      </c>
      <c r="P30" s="25"/>
    </row>
    <row r="31" spans="1:17" x14ac:dyDescent="0.25">
      <c r="A31" s="34">
        <f t="shared" si="2"/>
        <v>16</v>
      </c>
      <c r="B31" s="12" t="s">
        <v>59</v>
      </c>
      <c r="C31" s="13" t="s">
        <v>60</v>
      </c>
      <c r="D31" s="14" t="s">
        <v>14</v>
      </c>
      <c r="E31" s="15"/>
      <c r="F31" s="15"/>
      <c r="G31" s="16">
        <f>VLOOKUP(B31,[1]Brokers!$B$9:$H$69,7,0)</f>
        <v>10615952.359999999</v>
      </c>
      <c r="H31" s="16">
        <f>VLOOKUP(B31,[1]Brokers!$B$9:$W$69,22,0)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v>0</v>
      </c>
      <c r="M31" s="27">
        <f t="shared" si="0"/>
        <v>10615952.359999999</v>
      </c>
      <c r="N31" s="33">
        <f>VLOOKUP(B31,[2]Sheet1!$B$16:$N$67,13,0)+M31</f>
        <v>559822378.84000003</v>
      </c>
      <c r="O31" s="35">
        <f t="shared" si="1"/>
        <v>2.5099795526932075E-3</v>
      </c>
      <c r="P31" s="25"/>
    </row>
    <row r="32" spans="1:17" x14ac:dyDescent="0.25">
      <c r="A32" s="34">
        <f t="shared" si="2"/>
        <v>17</v>
      </c>
      <c r="B32" s="12" t="s">
        <v>94</v>
      </c>
      <c r="C32" s="13" t="s">
        <v>95</v>
      </c>
      <c r="D32" s="14" t="s">
        <v>14</v>
      </c>
      <c r="E32" s="15" t="s">
        <v>14</v>
      </c>
      <c r="F32" s="15" t="s">
        <v>14</v>
      </c>
      <c r="G32" s="16">
        <f>VLOOKUP(B32,[1]Brokers!$B$9:$H$69,7,0)</f>
        <v>12204914.92</v>
      </c>
      <c r="H32" s="16">
        <f>VLOOKUP(B32,[1]Brokers!$B$9:$W$69,22,0)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 t="shared" si="0"/>
        <v>12204914.92</v>
      </c>
      <c r="N32" s="33">
        <f>VLOOKUP(B32,[2]Sheet1!$B$16:$N$67,13,0)+M32</f>
        <v>532354302.56999999</v>
      </c>
      <c r="O32" s="35">
        <f t="shared" si="1"/>
        <v>2.3868256517498832E-3</v>
      </c>
      <c r="P32" s="25"/>
    </row>
    <row r="33" spans="1:17" x14ac:dyDescent="0.25">
      <c r="A33" s="34">
        <f t="shared" si="2"/>
        <v>18</v>
      </c>
      <c r="B33" s="12" t="s">
        <v>47</v>
      </c>
      <c r="C33" s="13" t="s">
        <v>48</v>
      </c>
      <c r="D33" s="14" t="s">
        <v>14</v>
      </c>
      <c r="E33" s="15"/>
      <c r="F33" s="15"/>
      <c r="G33" s="16">
        <f>VLOOKUP(B33,[1]Brokers!$B$9:$H$69,7,0)</f>
        <v>13356759.800000001</v>
      </c>
      <c r="H33" s="16">
        <f>VLOOKUP(B33,[1]Brokers!$B$9:$W$69,22,0)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v>0</v>
      </c>
      <c r="M33" s="27">
        <f t="shared" si="0"/>
        <v>13356759.800000001</v>
      </c>
      <c r="N33" s="33">
        <f>VLOOKUP(B33,[2]Sheet1!$B$16:$N$67,13,0)+M33</f>
        <v>489761518.63</v>
      </c>
      <c r="O33" s="35">
        <f t="shared" si="1"/>
        <v>2.1958596939344772E-3</v>
      </c>
      <c r="P33" s="25"/>
    </row>
    <row r="34" spans="1:17" x14ac:dyDescent="0.25">
      <c r="A34" s="34">
        <f t="shared" si="2"/>
        <v>19</v>
      </c>
      <c r="B34" s="12" t="s">
        <v>106</v>
      </c>
      <c r="C34" s="13" t="s">
        <v>107</v>
      </c>
      <c r="D34" s="14" t="s">
        <v>14</v>
      </c>
      <c r="E34" s="15"/>
      <c r="F34" s="15"/>
      <c r="G34" s="16">
        <f>VLOOKUP(B34,[1]Brokers!$B$9:$H$69,7,0)</f>
        <v>26989679</v>
      </c>
      <c r="H34" s="16">
        <f>VLOOKUP(B34,[1]Brokers!$B$9:$W$69,22,0)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 t="shared" si="0"/>
        <v>26989679</v>
      </c>
      <c r="N34" s="33">
        <f>VLOOKUP(B34,[2]Sheet1!$B$16:$N$67,13,0)+M34</f>
        <v>480568735.05000001</v>
      </c>
      <c r="O34" s="35">
        <f t="shared" si="1"/>
        <v>2.1546435873794939E-3</v>
      </c>
      <c r="P34" s="25"/>
    </row>
    <row r="35" spans="1:17" x14ac:dyDescent="0.25">
      <c r="A35" s="34">
        <f t="shared" si="2"/>
        <v>20</v>
      </c>
      <c r="B35" s="12" t="s">
        <v>35</v>
      </c>
      <c r="C35" s="13" t="s">
        <v>36</v>
      </c>
      <c r="D35" s="14" t="s">
        <v>14</v>
      </c>
      <c r="E35" s="15" t="s">
        <v>14</v>
      </c>
      <c r="F35" s="15"/>
      <c r="G35" s="16">
        <f>VLOOKUP(B35,[1]Brokers!$B$9:$H$69,7,0)</f>
        <v>13463262.199999999</v>
      </c>
      <c r="H35" s="16">
        <f>VLOOKUP(B35,[1]Brokers!$B$9:$W$69,22,0)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 t="shared" si="0"/>
        <v>13463262.199999999</v>
      </c>
      <c r="N35" s="33">
        <f>VLOOKUP(B35,[2]Sheet1!$B$16:$N$67,13,0)+M35</f>
        <v>440896041.70999998</v>
      </c>
      <c r="O35" s="35">
        <f t="shared" si="1"/>
        <v>1.9767699387947383E-3</v>
      </c>
      <c r="P35" s="25"/>
    </row>
    <row r="36" spans="1:17" x14ac:dyDescent="0.25">
      <c r="A36" s="34">
        <f t="shared" si="2"/>
        <v>21</v>
      </c>
      <c r="B36" s="12" t="s">
        <v>45</v>
      </c>
      <c r="C36" s="13" t="s">
        <v>46</v>
      </c>
      <c r="D36" s="14" t="s">
        <v>14</v>
      </c>
      <c r="E36" s="15"/>
      <c r="F36" s="15"/>
      <c r="G36" s="16">
        <f>VLOOKUP(B36,[1]Brokers!$B$9:$H$69,7,0)</f>
        <v>3410400</v>
      </c>
      <c r="H36" s="16">
        <f>VLOOKUP(B36,[1]Brokers!$B$9:$W$69,22,0)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0"/>
        <v>3410400</v>
      </c>
      <c r="N36" s="33">
        <f>VLOOKUP(B36,[2]Sheet1!$B$16:$N$67,13,0)+M36</f>
        <v>404071235.41000003</v>
      </c>
      <c r="O36" s="35">
        <f t="shared" si="1"/>
        <v>1.8116648727264438E-3</v>
      </c>
      <c r="P36" s="25"/>
    </row>
    <row r="37" spans="1:17" x14ac:dyDescent="0.25">
      <c r="A37" s="34">
        <f t="shared" si="2"/>
        <v>22</v>
      </c>
      <c r="B37" s="12" t="s">
        <v>69</v>
      </c>
      <c r="C37" s="13" t="s">
        <v>70</v>
      </c>
      <c r="D37" s="14" t="s">
        <v>14</v>
      </c>
      <c r="E37" s="15"/>
      <c r="F37" s="15"/>
      <c r="G37" s="16">
        <f>VLOOKUP(B37,[1]Brokers!$B$9:$H$69,7,0)</f>
        <v>2155493.98</v>
      </c>
      <c r="H37" s="16">
        <f>VLOOKUP(B37,[1]Brokers!$B$9:$W$69,22,0)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 t="shared" si="0"/>
        <v>2155493.98</v>
      </c>
      <c r="N37" s="33">
        <f>VLOOKUP(B37,[2]Sheet1!$B$16:$N$67,13,0)+M37</f>
        <v>403616456.87</v>
      </c>
      <c r="O37" s="35">
        <f t="shared" si="1"/>
        <v>1.8096258602118512E-3</v>
      </c>
      <c r="P37" s="25"/>
    </row>
    <row r="38" spans="1:17" x14ac:dyDescent="0.25">
      <c r="A38" s="34">
        <f t="shared" si="2"/>
        <v>23</v>
      </c>
      <c r="B38" s="12" t="s">
        <v>77</v>
      </c>
      <c r="C38" s="13" t="s">
        <v>78</v>
      </c>
      <c r="D38" s="14" t="s">
        <v>14</v>
      </c>
      <c r="E38" s="15"/>
      <c r="F38" s="15"/>
      <c r="G38" s="16">
        <f>VLOOKUP(B38,[1]Brokers!$B$9:$H$69,7,0)</f>
        <v>2525198.9</v>
      </c>
      <c r="H38" s="16">
        <f>VLOOKUP(B38,[1]Brokers!$B$9:$W$69,22,0)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 t="shared" si="0"/>
        <v>2525198.9</v>
      </c>
      <c r="N38" s="33">
        <f>VLOOKUP(B38,[2]Sheet1!$B$16:$N$67,13,0)+M38</f>
        <v>374867767.84999996</v>
      </c>
      <c r="O38" s="35">
        <f t="shared" si="1"/>
        <v>1.6807302955928471E-3</v>
      </c>
      <c r="P38" s="25"/>
    </row>
    <row r="39" spans="1:17" x14ac:dyDescent="0.25">
      <c r="A39" s="34">
        <f t="shared" si="2"/>
        <v>24</v>
      </c>
      <c r="B39" s="12" t="s">
        <v>33</v>
      </c>
      <c r="C39" s="13" t="s">
        <v>34</v>
      </c>
      <c r="D39" s="14" t="s">
        <v>14</v>
      </c>
      <c r="E39" s="15"/>
      <c r="F39" s="15"/>
      <c r="G39" s="16">
        <f>VLOOKUP(B39,[1]Brokers!$B$9:$H$69,7,0)</f>
        <v>22515250</v>
      </c>
      <c r="H39" s="16">
        <f>VLOOKUP(B39,[1]Brokers!$B$9:$W$69,22,0)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 t="shared" si="0"/>
        <v>22515250</v>
      </c>
      <c r="N39" s="33">
        <f>VLOOKUP(B39,[2]Sheet1!$B$16:$N$67,13,0)+M39</f>
        <v>347143805.65999997</v>
      </c>
      <c r="O39" s="35">
        <f t="shared" si="1"/>
        <v>1.5564291228517199E-3</v>
      </c>
      <c r="P39" s="25"/>
      <c r="Q39" s="1"/>
    </row>
    <row r="40" spans="1:17" x14ac:dyDescent="0.25">
      <c r="A40" s="34">
        <f t="shared" si="2"/>
        <v>25</v>
      </c>
      <c r="B40" s="12" t="s">
        <v>55</v>
      </c>
      <c r="C40" s="13" t="s">
        <v>56</v>
      </c>
      <c r="D40" s="14" t="s">
        <v>14</v>
      </c>
      <c r="E40" s="15"/>
      <c r="F40" s="15"/>
      <c r="G40" s="16">
        <f>VLOOKUP(B40,[1]Brokers!$B$9:$H$69,7,0)</f>
        <v>20431075</v>
      </c>
      <c r="H40" s="16">
        <f>VLOOKUP(B40,[1]Brokers!$B$9:$W$69,22,0)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 t="shared" si="0"/>
        <v>20431075</v>
      </c>
      <c r="N40" s="33">
        <f>VLOOKUP(B40,[2]Sheet1!$B$16:$N$67,13,0)+M40</f>
        <v>330655723.61000001</v>
      </c>
      <c r="O40" s="35">
        <f t="shared" si="1"/>
        <v>1.4825043381827318E-3</v>
      </c>
      <c r="P40" s="25"/>
    </row>
    <row r="41" spans="1:17" x14ac:dyDescent="0.25">
      <c r="A41" s="34">
        <f t="shared" si="2"/>
        <v>26</v>
      </c>
      <c r="B41" s="12" t="s">
        <v>132</v>
      </c>
      <c r="C41" s="13" t="s">
        <v>134</v>
      </c>
      <c r="D41" s="14" t="s">
        <v>14</v>
      </c>
      <c r="E41" s="15"/>
      <c r="F41" s="15"/>
      <c r="G41" s="16">
        <f>VLOOKUP(B41,[1]Brokers!$B$9:$H$69,7,0)</f>
        <v>20024309.140000001</v>
      </c>
      <c r="H41" s="16">
        <f>VLOOKUP(B41,[1]Brokers!$B$9:$W$69,22,0)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 t="shared" si="0"/>
        <v>20024309.140000001</v>
      </c>
      <c r="N41" s="33">
        <f>VLOOKUP(B41,[2]Sheet1!$B$16:$N$67,13,0)+M41</f>
        <v>299549164.79000002</v>
      </c>
      <c r="O41" s="35">
        <f t="shared" si="1"/>
        <v>1.3430371972752346E-3</v>
      </c>
      <c r="P41" s="25"/>
    </row>
    <row r="42" spans="1:17" x14ac:dyDescent="0.25">
      <c r="A42" s="34">
        <f t="shared" si="2"/>
        <v>27</v>
      </c>
      <c r="B42" s="12" t="s">
        <v>51</v>
      </c>
      <c r="C42" s="13" t="s">
        <v>52</v>
      </c>
      <c r="D42" s="14" t="s">
        <v>14</v>
      </c>
      <c r="E42" s="15"/>
      <c r="F42" s="15"/>
      <c r="G42" s="16">
        <f>VLOOKUP(B42,[1]Brokers!$B$9:$H$69,7,0)</f>
        <v>1929470.35</v>
      </c>
      <c r="H42" s="16">
        <f>VLOOKUP(B42,[1]Brokers!$B$9:$W$69,22,0)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 t="shared" si="0"/>
        <v>1929470.35</v>
      </c>
      <c r="N42" s="33">
        <f>VLOOKUP(B42,[2]Sheet1!$B$16:$N$67,13,0)+M42</f>
        <v>286683770.27999997</v>
      </c>
      <c r="O42" s="35">
        <f t="shared" si="1"/>
        <v>1.2853548351939917E-3</v>
      </c>
      <c r="P42" s="25"/>
    </row>
    <row r="43" spans="1:17" x14ac:dyDescent="0.25">
      <c r="A43" s="34">
        <f t="shared" si="2"/>
        <v>28</v>
      </c>
      <c r="B43" s="12" t="s">
        <v>118</v>
      </c>
      <c r="C43" s="13" t="s">
        <v>119</v>
      </c>
      <c r="D43" s="14" t="s">
        <v>14</v>
      </c>
      <c r="E43" s="15"/>
      <c r="F43" s="15"/>
      <c r="G43" s="16">
        <f>VLOOKUP(B43,[1]Brokers!$B$9:$H$69,7,0)</f>
        <v>14225560.940000001</v>
      </c>
      <c r="H43" s="16">
        <f>VLOOKUP(B43,[1]Brokers!$B$9:$W$69,22,0)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 t="shared" si="0"/>
        <v>14225560.940000001</v>
      </c>
      <c r="N43" s="33">
        <f>VLOOKUP(B43,[2]Sheet1!$B$16:$N$67,13,0)+M43</f>
        <v>223140000.53999999</v>
      </c>
      <c r="O43" s="35">
        <f t="shared" si="1"/>
        <v>1.0004545368548477E-3</v>
      </c>
      <c r="P43" s="25"/>
    </row>
    <row r="44" spans="1:17" x14ac:dyDescent="0.25">
      <c r="A44" s="34">
        <f t="shared" si="2"/>
        <v>29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VLOOKUP(B44,[1]Brokers!$B$9:$H$69,7,0)</f>
        <v>0</v>
      </c>
      <c r="H44" s="16">
        <f>VLOOKUP(B44,[1]Brokers!$B$9:$W$69,22,0)</f>
        <v>0</v>
      </c>
      <c r="I44" s="16">
        <f>VLOOKUP(B44,[1]Brokers!$B$9:$R$69,17,0)</f>
        <v>0</v>
      </c>
      <c r="J44" s="16">
        <f>VLOOKUP(B44,[1]Brokers!$B$9:$M$69,12,0)</f>
        <v>0</v>
      </c>
      <c r="K44" s="16">
        <v>0</v>
      </c>
      <c r="L44" s="16">
        <v>0</v>
      </c>
      <c r="M44" s="27">
        <f t="shared" si="0"/>
        <v>0</v>
      </c>
      <c r="N44" s="33">
        <f>VLOOKUP(B44,[2]Sheet1!$B$16:$N$67,13,0)+M44</f>
        <v>202493948.75999999</v>
      </c>
      <c r="O44" s="35">
        <f t="shared" si="1"/>
        <v>9.0788737667982374E-4</v>
      </c>
      <c r="P44" s="25"/>
    </row>
    <row r="45" spans="1:17" x14ac:dyDescent="0.25">
      <c r="A45" s="34">
        <f t="shared" si="2"/>
        <v>30</v>
      </c>
      <c r="B45" s="12" t="s">
        <v>53</v>
      </c>
      <c r="C45" s="13" t="s">
        <v>54</v>
      </c>
      <c r="D45" s="14" t="s">
        <v>14</v>
      </c>
      <c r="E45" s="15"/>
      <c r="F45" s="15"/>
      <c r="G45" s="16">
        <f>VLOOKUP(B45,[1]Brokers!$B$9:$H$69,7,0)</f>
        <v>5744870.8200000003</v>
      </c>
      <c r="H45" s="16">
        <f>VLOOKUP(B45,[1]Brokers!$B$9:$W$69,22,0)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 t="shared" si="0"/>
        <v>5744870.8200000003</v>
      </c>
      <c r="N45" s="33">
        <f>VLOOKUP(B45,[2]Sheet1!$B$16:$N$67,13,0)+M45</f>
        <v>169325675.97</v>
      </c>
      <c r="O45" s="35">
        <f t="shared" si="1"/>
        <v>7.5917648256809656E-4</v>
      </c>
      <c r="P45" s="25"/>
    </row>
    <row r="46" spans="1:17" x14ac:dyDescent="0.25">
      <c r="A46" s="34">
        <f t="shared" si="2"/>
        <v>31</v>
      </c>
      <c r="B46" s="12" t="s">
        <v>84</v>
      </c>
      <c r="C46" s="13" t="s">
        <v>85</v>
      </c>
      <c r="D46" s="14" t="s">
        <v>14</v>
      </c>
      <c r="E46" s="15" t="s">
        <v>14</v>
      </c>
      <c r="F46" s="15"/>
      <c r="G46" s="16">
        <f>VLOOKUP(B46,[1]Brokers!$B$9:$H$69,7,0)</f>
        <v>924907</v>
      </c>
      <c r="H46" s="16">
        <f>VLOOKUP(B46,[1]Brokers!$B$9:$W$69,22,0)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 t="shared" si="0"/>
        <v>924907</v>
      </c>
      <c r="N46" s="33">
        <f>VLOOKUP(B46,[2]Sheet1!$B$16:$N$67,13,0)+M46</f>
        <v>99573854.5</v>
      </c>
      <c r="O46" s="35">
        <f t="shared" si="1"/>
        <v>4.464422077869082E-4</v>
      </c>
      <c r="P46" s="25"/>
    </row>
    <row r="47" spans="1:17" x14ac:dyDescent="0.25">
      <c r="A47" s="34">
        <f t="shared" si="2"/>
        <v>32</v>
      </c>
      <c r="B47" s="12" t="s">
        <v>73</v>
      </c>
      <c r="C47" s="13" t="s">
        <v>74</v>
      </c>
      <c r="D47" s="14" t="s">
        <v>14</v>
      </c>
      <c r="E47" s="15"/>
      <c r="F47" s="15"/>
      <c r="G47" s="16">
        <f>VLOOKUP(B47,[1]Brokers!$B$9:$H$69,7,0)</f>
        <v>4528928</v>
      </c>
      <c r="H47" s="16">
        <f>VLOOKUP(B47,[1]Brokers!$B$9:$W$69,22,0)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v>0</v>
      </c>
      <c r="M47" s="27">
        <f t="shared" si="0"/>
        <v>4528928</v>
      </c>
      <c r="N47" s="33">
        <f>VLOOKUP(B47,[2]Sheet1!$B$16:$N$67,13,0)+M47</f>
        <v>90078398.269999996</v>
      </c>
      <c r="O47" s="35">
        <f t="shared" si="1"/>
        <v>4.0386905979990169E-4</v>
      </c>
      <c r="P47" s="25"/>
    </row>
    <row r="48" spans="1:17" x14ac:dyDescent="0.25">
      <c r="A48" s="34">
        <f t="shared" si="2"/>
        <v>33</v>
      </c>
      <c r="B48" s="12" t="s">
        <v>96</v>
      </c>
      <c r="C48" s="13" t="s">
        <v>97</v>
      </c>
      <c r="D48" s="14" t="s">
        <v>14</v>
      </c>
      <c r="E48" s="15"/>
      <c r="F48" s="15"/>
      <c r="G48" s="16">
        <f>VLOOKUP(B48,[1]Brokers!$B$9:$H$69,7,0)</f>
        <v>2607839.5</v>
      </c>
      <c r="H48" s="16">
        <f>VLOOKUP(B48,[1]Brokers!$B$9:$W$69,22,0)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 t="shared" ref="M48:M66" si="3">L48+I48+J48+H48+G48</f>
        <v>2607839.5</v>
      </c>
      <c r="N48" s="33">
        <f>VLOOKUP(B48,[2]Sheet1!$B$16:$N$67,13,0)+M48</f>
        <v>76858356.879999995</v>
      </c>
      <c r="O48" s="35">
        <f t="shared" ref="O48:O66" si="4">N48/$N$67</f>
        <v>3.4459662834867265E-4</v>
      </c>
      <c r="P48" s="25"/>
    </row>
    <row r="49" spans="1:17" x14ac:dyDescent="0.25">
      <c r="A49" s="34">
        <f t="shared" si="2"/>
        <v>34</v>
      </c>
      <c r="B49" s="12" t="s">
        <v>37</v>
      </c>
      <c r="C49" s="13" t="s">
        <v>38</v>
      </c>
      <c r="D49" s="14" t="s">
        <v>14</v>
      </c>
      <c r="E49" s="15" t="s">
        <v>14</v>
      </c>
      <c r="F49" s="15" t="s">
        <v>14</v>
      </c>
      <c r="G49" s="16">
        <f>VLOOKUP(B49,[1]Brokers!$B$9:$H$69,7,0)</f>
        <v>0</v>
      </c>
      <c r="H49" s="16">
        <f>VLOOKUP(B49,[1]Brokers!$B$9:$W$69,22,0)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>
        <v>0</v>
      </c>
      <c r="L49" s="16">
        <v>0</v>
      </c>
      <c r="M49" s="27">
        <f t="shared" si="3"/>
        <v>0</v>
      </c>
      <c r="N49" s="33">
        <f>VLOOKUP(B49,[2]Sheet1!$B$16:$N$67,13,0)+M49</f>
        <v>74365318.900000006</v>
      </c>
      <c r="O49" s="35">
        <f t="shared" si="4"/>
        <v>3.3341902168197674E-4</v>
      </c>
      <c r="P49" s="25"/>
    </row>
    <row r="50" spans="1:17" x14ac:dyDescent="0.25">
      <c r="A50" s="34">
        <f t="shared" si="2"/>
        <v>35</v>
      </c>
      <c r="B50" s="12" t="s">
        <v>65</v>
      </c>
      <c r="C50" s="13" t="s">
        <v>66</v>
      </c>
      <c r="D50" s="14" t="s">
        <v>14</v>
      </c>
      <c r="E50" s="15"/>
      <c r="F50" s="15"/>
      <c r="G50" s="16">
        <f>VLOOKUP(B50,[1]Brokers!$B$9:$H$69,7,0)</f>
        <v>0</v>
      </c>
      <c r="H50" s="16">
        <f>VLOOKUP(B50,[1]Brokers!$B$9:$W$69,22,0)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3"/>
        <v>0</v>
      </c>
      <c r="N50" s="33">
        <f>VLOOKUP(B50,[2]Sheet1!$B$16:$N$67,13,0)+M50</f>
        <v>70254555</v>
      </c>
      <c r="O50" s="35">
        <f t="shared" si="4"/>
        <v>3.1498829485692722E-4</v>
      </c>
      <c r="P50" s="25"/>
    </row>
    <row r="51" spans="1:17" x14ac:dyDescent="0.25">
      <c r="A51" s="34">
        <f t="shared" si="2"/>
        <v>36</v>
      </c>
      <c r="B51" s="12" t="s">
        <v>49</v>
      </c>
      <c r="C51" s="13" t="s">
        <v>50</v>
      </c>
      <c r="D51" s="14" t="s">
        <v>14</v>
      </c>
      <c r="E51" s="15"/>
      <c r="F51" s="15"/>
      <c r="G51" s="16">
        <f>VLOOKUP(B51,[1]Brokers!$B$9:$H$69,7,0)</f>
        <v>2066300</v>
      </c>
      <c r="H51" s="16">
        <f>VLOOKUP(B51,[1]Brokers!$B$9:$W$69,22,0)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3"/>
        <v>2066300</v>
      </c>
      <c r="N51" s="33">
        <f>VLOOKUP(B51,[2]Sheet1!$B$16:$N$67,13,0)+M51</f>
        <v>63845082.259999998</v>
      </c>
      <c r="O51" s="35">
        <f t="shared" si="4"/>
        <v>2.8625124158964007E-4</v>
      </c>
      <c r="P51" s="25"/>
    </row>
    <row r="52" spans="1:17" x14ac:dyDescent="0.25">
      <c r="A52" s="34">
        <f t="shared" si="2"/>
        <v>37</v>
      </c>
      <c r="B52" s="12" t="s">
        <v>57</v>
      </c>
      <c r="C52" s="13" t="s">
        <v>58</v>
      </c>
      <c r="D52" s="14" t="s">
        <v>14</v>
      </c>
      <c r="E52" s="15" t="s">
        <v>14</v>
      </c>
      <c r="F52" s="15" t="s">
        <v>14</v>
      </c>
      <c r="G52" s="16">
        <f>VLOOKUP(B52,[1]Brokers!$B$9:$H$69,7,0)</f>
        <v>0</v>
      </c>
      <c r="H52" s="16">
        <f>VLOOKUP(B52,[1]Brokers!$B$9:$W$69,22,0)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3"/>
        <v>0</v>
      </c>
      <c r="N52" s="33">
        <f>VLOOKUP(B52,[2]Sheet1!$B$16:$N$67,13,0)+M52</f>
        <v>61330588</v>
      </c>
      <c r="O52" s="35">
        <f t="shared" si="4"/>
        <v>2.7497743508150786E-4</v>
      </c>
      <c r="P52" s="25"/>
    </row>
    <row r="53" spans="1:17" x14ac:dyDescent="0.25">
      <c r="A53" s="34">
        <f t="shared" si="2"/>
        <v>38</v>
      </c>
      <c r="B53" s="12" t="s">
        <v>67</v>
      </c>
      <c r="C53" s="13" t="s">
        <v>68</v>
      </c>
      <c r="D53" s="14" t="s">
        <v>14</v>
      </c>
      <c r="E53" s="15"/>
      <c r="F53" s="15"/>
      <c r="G53" s="16">
        <f>VLOOKUP(B53,[1]Brokers!$B$9:$H$69,7,0)</f>
        <v>4375656</v>
      </c>
      <c r="H53" s="16">
        <f>VLOOKUP(B53,[1]Brokers!$B$9:$W$69,22,0)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3"/>
        <v>4375656</v>
      </c>
      <c r="N53" s="33">
        <f>VLOOKUP(B53,[2]Sheet1!$B$16:$N$67,13,0)+M53</f>
        <v>59198718.300000004</v>
      </c>
      <c r="O53" s="35">
        <f t="shared" si="4"/>
        <v>2.6541913666711824E-4</v>
      </c>
      <c r="P53" s="25"/>
    </row>
    <row r="54" spans="1:17" x14ac:dyDescent="0.25">
      <c r="A54" s="34">
        <f t="shared" si="2"/>
        <v>39</v>
      </c>
      <c r="B54" s="12" t="s">
        <v>86</v>
      </c>
      <c r="C54" s="13" t="s">
        <v>87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VLOOKUP(B54,[1]Brokers!$B$9:$W$69,22,0)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3"/>
        <v>0</v>
      </c>
      <c r="N54" s="33">
        <f>VLOOKUP(B54,[2]Sheet1!$B$16:$N$67,13,0)+M54</f>
        <v>43456878.060000002</v>
      </c>
      <c r="O54" s="35">
        <f t="shared" si="4"/>
        <v>1.9484014837080403E-4</v>
      </c>
      <c r="P54" s="25"/>
    </row>
    <row r="55" spans="1:17" x14ac:dyDescent="0.25">
      <c r="A55" s="34">
        <f t="shared" si="2"/>
        <v>40</v>
      </c>
      <c r="B55" s="12" t="s">
        <v>88</v>
      </c>
      <c r="C55" s="13" t="s">
        <v>89</v>
      </c>
      <c r="D55" s="14" t="s">
        <v>14</v>
      </c>
      <c r="E55" s="15"/>
      <c r="F55" s="15"/>
      <c r="G55" s="16">
        <f>VLOOKUP(B55,[1]Brokers!$B$9:$H$69,7,0)</f>
        <v>0</v>
      </c>
      <c r="H55" s="16">
        <f>VLOOKUP(B55,[1]Brokers!$B$9:$W$69,22,0)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 t="shared" si="3"/>
        <v>0</v>
      </c>
      <c r="N55" s="33">
        <f>VLOOKUP(B55,[2]Sheet1!$B$16:$N$67,13,0)+M55</f>
        <v>30501540.800000001</v>
      </c>
      <c r="O55" s="35">
        <f t="shared" si="4"/>
        <v>1.367545254126369E-4</v>
      </c>
      <c r="P55" s="25"/>
    </row>
    <row r="56" spans="1:17" s="18" customFormat="1" x14ac:dyDescent="0.25">
      <c r="A56" s="34">
        <f t="shared" si="2"/>
        <v>41</v>
      </c>
      <c r="B56" s="12" t="s">
        <v>130</v>
      </c>
      <c r="C56" s="13" t="s">
        <v>129</v>
      </c>
      <c r="D56" s="14" t="s">
        <v>14</v>
      </c>
      <c r="E56" s="15"/>
      <c r="F56" s="15"/>
      <c r="G56" s="16">
        <f>VLOOKUP(B56,[1]Brokers!$B$9:$H$69,7,0)</f>
        <v>1716000</v>
      </c>
      <c r="H56" s="16">
        <f>VLOOKUP(B56,[1]Brokers!$B$9:$W$69,22,0)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/>
      <c r="L56" s="16">
        <v>0</v>
      </c>
      <c r="M56" s="27">
        <f t="shared" si="3"/>
        <v>1716000</v>
      </c>
      <c r="N56" s="33">
        <f>VLOOKUP(B56,[2]Sheet1!$B$16:$N$67,13,0)+M56</f>
        <v>24407180</v>
      </c>
      <c r="O56" s="35">
        <f t="shared" si="4"/>
        <v>1.0943028548776798E-4</v>
      </c>
      <c r="P56" s="25"/>
      <c r="Q56" s="17"/>
    </row>
    <row r="57" spans="1:17" x14ac:dyDescent="0.25">
      <c r="A57" s="34">
        <f t="shared" si="2"/>
        <v>42</v>
      </c>
      <c r="B57" s="12" t="s">
        <v>61</v>
      </c>
      <c r="C57" s="13" t="s">
        <v>62</v>
      </c>
      <c r="D57" s="14" t="s">
        <v>14</v>
      </c>
      <c r="E57" s="15" t="s">
        <v>14</v>
      </c>
      <c r="F57" s="15" t="s">
        <v>14</v>
      </c>
      <c r="G57" s="16">
        <f>VLOOKUP(B57,[1]Brokers!$B$9:$H$69,7,0)</f>
        <v>233548</v>
      </c>
      <c r="H57" s="16">
        <f>VLOOKUP(B57,[1]Brokers!$B$9:$W$69,22,0)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>
        <v>0</v>
      </c>
      <c r="L57" s="16">
        <v>0</v>
      </c>
      <c r="M57" s="27">
        <f t="shared" si="3"/>
        <v>233548</v>
      </c>
      <c r="N57" s="33">
        <f>VLOOKUP(B57,[2]Sheet1!$B$16:$N$67,13,0)+M57</f>
        <v>24273951.199999999</v>
      </c>
      <c r="O57" s="35">
        <f t="shared" si="4"/>
        <v>1.0883295037493672E-4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331253</v>
      </c>
      <c r="H58" s="16">
        <f>VLOOKUP(B58,[1]Brokers!$B$9:$W$69,22,0)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3"/>
        <v>331253</v>
      </c>
      <c r="N58" s="33">
        <f>VLOOKUP(B58,[2]Sheet1!$B$16:$N$67,13,0)+M58</f>
        <v>16710951.4</v>
      </c>
      <c r="O58" s="35">
        <f t="shared" si="4"/>
        <v>7.4924025736451981E-5</v>
      </c>
      <c r="P58" s="25"/>
    </row>
    <row r="59" spans="1:17" x14ac:dyDescent="0.25">
      <c r="A59" s="34">
        <f t="shared" si="2"/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VLOOKUP(B59,[1]Brokers!$B$9:$H$69,7,0)</f>
        <v>0</v>
      </c>
      <c r="H59" s="16">
        <f>VLOOKUP(B59,[1]Brokers!$B$9:$W$69,22,0)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 t="shared" si="3"/>
        <v>0</v>
      </c>
      <c r="N59" s="33">
        <f>VLOOKUP(B59,[2]Sheet1!$B$16:$N$67,13,0)+M59</f>
        <v>13805200</v>
      </c>
      <c r="O59" s="35">
        <f t="shared" si="4"/>
        <v>6.1896006716701175E-5</v>
      </c>
      <c r="P59" s="25"/>
    </row>
    <row r="60" spans="1:17" x14ac:dyDescent="0.25">
      <c r="A60" s="34">
        <f t="shared" si="2"/>
        <v>45</v>
      </c>
      <c r="B60" s="12" t="s">
        <v>104</v>
      </c>
      <c r="C60" s="13" t="s">
        <v>105</v>
      </c>
      <c r="D60" s="14" t="s">
        <v>14</v>
      </c>
      <c r="E60" s="14"/>
      <c r="F60" s="15"/>
      <c r="G60" s="16">
        <f>VLOOKUP(B60,[1]Brokers!$B$9:$H$69,7,0)</f>
        <v>0</v>
      </c>
      <c r="H60" s="16">
        <f>VLOOKUP(B60,[1]Brokers!$B$9:$W$69,22,0)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 t="shared" si="3"/>
        <v>0</v>
      </c>
      <c r="N60" s="33">
        <f>VLOOKUP(B60,[2]Sheet1!$B$16:$N$67,13,0)+M60</f>
        <v>8829160</v>
      </c>
      <c r="O60" s="35">
        <f t="shared" si="4"/>
        <v>3.9585789895316935E-5</v>
      </c>
      <c r="P60" s="25"/>
    </row>
    <row r="61" spans="1:17" x14ac:dyDescent="0.25">
      <c r="A61" s="34">
        <f t="shared" si="2"/>
        <v>46</v>
      </c>
      <c r="B61" s="12" t="s">
        <v>39</v>
      </c>
      <c r="C61" s="13" t="s">
        <v>40</v>
      </c>
      <c r="D61" s="14" t="s">
        <v>14</v>
      </c>
      <c r="E61" s="15"/>
      <c r="F61" s="15"/>
      <c r="G61" s="16">
        <f>VLOOKUP(B61,[1]Brokers!$B$9:$H$69,7,0)</f>
        <v>840000</v>
      </c>
      <c r="H61" s="16">
        <f>VLOOKUP(B61,[1]Brokers!$B$9:$W$69,22,0)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3"/>
        <v>840000</v>
      </c>
      <c r="N61" s="33">
        <f>VLOOKUP(B61,[2]Sheet1!$B$16:$N$67,13,0)+M61</f>
        <v>7104891.6499999994</v>
      </c>
      <c r="O61" s="35">
        <f t="shared" si="4"/>
        <v>3.185498372278808E-5</v>
      </c>
      <c r="P61" s="25"/>
    </row>
    <row r="62" spans="1:17" x14ac:dyDescent="0.25">
      <c r="A62" s="34">
        <f t="shared" si="2"/>
        <v>47</v>
      </c>
      <c r="B62" s="12" t="s">
        <v>110</v>
      </c>
      <c r="C62" s="13" t="s">
        <v>138</v>
      </c>
      <c r="D62" s="14" t="s">
        <v>14</v>
      </c>
      <c r="E62" s="15"/>
      <c r="F62" s="15"/>
      <c r="G62" s="16">
        <f>VLOOKUP(B62,[1]Brokers!$B$9:$H$69,7,0)</f>
        <v>0</v>
      </c>
      <c r="H62" s="16">
        <f>VLOOKUP(B62,[1]Brokers!$B$9:$W$69,22,0)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0</v>
      </c>
      <c r="N62" s="33">
        <f>VLOOKUP(B62,[2]Sheet1!$B$16:$N$67,13,0)+M62</f>
        <v>3077823.55</v>
      </c>
      <c r="O62" s="35">
        <f t="shared" si="4"/>
        <v>1.37995093967216E-5</v>
      </c>
      <c r="P62" s="25"/>
    </row>
    <row r="63" spans="1:17" x14ac:dyDescent="0.25">
      <c r="A63" s="34">
        <f t="shared" si="2"/>
        <v>48</v>
      </c>
      <c r="B63" s="12" t="s">
        <v>98</v>
      </c>
      <c r="C63" s="13" t="s">
        <v>99</v>
      </c>
      <c r="D63" s="14" t="s">
        <v>14</v>
      </c>
      <c r="E63" s="15" t="s">
        <v>14</v>
      </c>
      <c r="F63" s="15" t="s">
        <v>14</v>
      </c>
      <c r="G63" s="16">
        <f>VLOOKUP(B63,[1]Brokers!$B$9:$H$69,7,0)</f>
        <v>0</v>
      </c>
      <c r="H63" s="16">
        <f>VLOOKUP(B63,[1]Brokers!$B$9:$W$69,22,0)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3"/>
        <v>0</v>
      </c>
      <c r="N63" s="33">
        <f>VLOOKUP(B63,[2]Sheet1!$B$16:$N$67,13,0)+M63</f>
        <v>278619</v>
      </c>
      <c r="O63" s="35">
        <f t="shared" si="4"/>
        <v>1.2491962083418251E-6</v>
      </c>
      <c r="P63" s="25"/>
    </row>
    <row r="64" spans="1:17" x14ac:dyDescent="0.25">
      <c r="A64" s="34">
        <f t="shared" si="2"/>
        <v>49</v>
      </c>
      <c r="B64" s="12" t="s">
        <v>75</v>
      </c>
      <c r="C64" s="13" t="s">
        <v>76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VLOOKUP(B64,[1]Brokers!$B$9:$W$69,22,0)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VLOOKUP(B64,[2]Sheet1!$B$16:$N$67,13,0)+M64</f>
        <v>0</v>
      </c>
      <c r="O64" s="35">
        <f t="shared" si="4"/>
        <v>0</v>
      </c>
      <c r="P64" s="25"/>
    </row>
    <row r="65" spans="1:17" x14ac:dyDescent="0.25">
      <c r="A65" s="34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VLOOKUP(B65,[1]Brokers!$B$9:$W$69,22,0)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VLOOKUP(B65,[2]Sheet1!$B$16:$N$67,13,0)+M65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92</v>
      </c>
      <c r="C66" s="13" t="s">
        <v>93</v>
      </c>
      <c r="D66" s="14" t="s">
        <v>14</v>
      </c>
      <c r="E66" s="15"/>
      <c r="F66" s="15" t="s">
        <v>14</v>
      </c>
      <c r="G66" s="16">
        <f>VLOOKUP(B66,[1]Brokers!$B$9:$H$69,7,0)</f>
        <v>0</v>
      </c>
      <c r="H66" s="16">
        <f>VLOOKUP(B66,[1]Brokers!$B$9:$W$69,22,0)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VLOOKUP(B66,[2]Sheet1!$B$16:$N$67,13,0)+M66</f>
        <v>0</v>
      </c>
      <c r="O66" s="35">
        <f t="shared" si="4"/>
        <v>0</v>
      </c>
      <c r="P66" s="25"/>
    </row>
    <row r="67" spans="1:17" ht="16.5" thickBot="1" x14ac:dyDescent="0.3">
      <c r="A67" s="45" t="s">
        <v>6</v>
      </c>
      <c r="B67" s="46"/>
      <c r="C67" s="46"/>
      <c r="D67" s="36">
        <f>COUNTA(D16:D66)</f>
        <v>51</v>
      </c>
      <c r="E67" s="36">
        <f>COUNTA(E16:E66)</f>
        <v>19</v>
      </c>
      <c r="F67" s="36">
        <f>COUNTA(F16:F66)</f>
        <v>13</v>
      </c>
      <c r="G67" s="37">
        <f t="shared" ref="G67:O67" si="5">SUM(G16:G66)</f>
        <v>5194858592.96</v>
      </c>
      <c r="H67" s="37">
        <f t="shared" si="5"/>
        <v>1190467900</v>
      </c>
      <c r="I67" s="37">
        <f t="shared" si="5"/>
        <v>0</v>
      </c>
      <c r="J67" s="37">
        <f t="shared" si="5"/>
        <v>0</v>
      </c>
      <c r="K67" s="37">
        <f t="shared" si="5"/>
        <v>0</v>
      </c>
      <c r="L67" s="37">
        <f t="shared" si="5"/>
        <v>0</v>
      </c>
      <c r="M67" s="37">
        <f t="shared" si="5"/>
        <v>6385326492.96</v>
      </c>
      <c r="N67" s="37">
        <f t="shared" si="5"/>
        <v>223038621266.57993</v>
      </c>
      <c r="O67" s="38">
        <f t="shared" si="5"/>
        <v>0.99999999999999978</v>
      </c>
      <c r="P67" s="20"/>
      <c r="Q67" s="19"/>
    </row>
    <row r="68" spans="1:17" x14ac:dyDescent="0.25">
      <c r="L68" s="21"/>
      <c r="M68" s="22"/>
      <c r="O68" s="21"/>
      <c r="P68" s="20"/>
      <c r="Q68" s="19"/>
    </row>
    <row r="69" spans="1:17" ht="27.6" customHeight="1" x14ac:dyDescent="0.25">
      <c r="B69" s="39" t="s">
        <v>124</v>
      </c>
      <c r="C69" s="39"/>
      <c r="D69" s="39"/>
      <c r="E69" s="39"/>
      <c r="F69" s="39"/>
      <c r="H69" s="23"/>
      <c r="I69" s="23"/>
      <c r="L69" s="21"/>
      <c r="M69" s="21"/>
      <c r="P69" s="20"/>
      <c r="Q69" s="19"/>
    </row>
    <row r="70" spans="1:17" ht="27.6" customHeight="1" x14ac:dyDescent="0.25">
      <c r="C70" s="40"/>
      <c r="D70" s="40"/>
      <c r="E70" s="40"/>
      <c r="F70" s="40"/>
      <c r="M70" s="21"/>
      <c r="N70" s="21"/>
      <c r="P70" s="20"/>
      <c r="Q70" s="19"/>
    </row>
    <row r="71" spans="1:17" x14ac:dyDescent="0.25">
      <c r="P71" s="20"/>
      <c r="Q71" s="19"/>
    </row>
    <row r="72" spans="1:17" x14ac:dyDescent="0.25">
      <c r="P72" s="20"/>
      <c r="Q72" s="19"/>
    </row>
  </sheetData>
  <sortState ref="B16:O66">
    <sortCondition descending="1" ref="O66"/>
  </sortState>
  <mergeCells count="16">
    <mergeCell ref="N14:N15"/>
    <mergeCell ref="O14:O15"/>
    <mergeCell ref="A67:C67"/>
    <mergeCell ref="D9:L9"/>
    <mergeCell ref="L11:O11"/>
    <mergeCell ref="A12:A15"/>
    <mergeCell ref="B12:B15"/>
    <mergeCell ref="C12:C15"/>
    <mergeCell ref="D12:F14"/>
    <mergeCell ref="G12:M13"/>
    <mergeCell ref="N12:O13"/>
    <mergeCell ref="B69:F69"/>
    <mergeCell ref="C70:F70"/>
    <mergeCell ref="M14:M15"/>
    <mergeCell ref="G14:I14"/>
    <mergeCell ref="J14:L14"/>
  </mergeCells>
  <pageMargins left="0.7" right="0.7" top="0.75" bottom="0.75" header="0.3" footer="0.3"/>
  <pageSetup paperSize="9" scale="43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2020-01-13T07:40:06Z</cp:lastPrinted>
  <dcterms:created xsi:type="dcterms:W3CDTF">2017-06-09T07:51:20Z</dcterms:created>
  <dcterms:modified xsi:type="dcterms:W3CDTF">2020-01-13T07:41:17Z</dcterms:modified>
</cp:coreProperties>
</file>