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7.27\Members\Арилжааны тайлан\2021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Print_Area" localSheetId="0">Sheet1!$A$1:$P$71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1" l="1"/>
  <c r="M19" i="1"/>
  <c r="M17" i="1"/>
  <c r="M20" i="1"/>
  <c r="M18" i="1"/>
  <c r="M22" i="1"/>
  <c r="M23" i="1"/>
  <c r="M24" i="1"/>
  <c r="M26" i="1"/>
  <c r="M25" i="1"/>
  <c r="M28" i="1"/>
  <c r="M29" i="1"/>
  <c r="M27" i="1"/>
  <c r="M31" i="1"/>
  <c r="M32" i="1"/>
  <c r="M30" i="1"/>
  <c r="M35" i="1"/>
  <c r="M33" i="1"/>
  <c r="M21" i="1"/>
  <c r="M36" i="1"/>
  <c r="M38" i="1"/>
  <c r="M37" i="1"/>
  <c r="M41" i="1"/>
  <c r="M40" i="1"/>
  <c r="M42" i="1"/>
  <c r="M39" i="1"/>
  <c r="M44" i="1"/>
  <c r="M34" i="1"/>
  <c r="M46" i="1"/>
  <c r="M47" i="1"/>
  <c r="M50" i="1"/>
  <c r="M49" i="1"/>
  <c r="M52" i="1"/>
  <c r="M54" i="1"/>
  <c r="M55" i="1"/>
  <c r="M48" i="1"/>
  <c r="M57" i="1"/>
  <c r="M53" i="1"/>
  <c r="M58" i="1"/>
  <c r="M59" i="1"/>
  <c r="M60" i="1"/>
  <c r="M61" i="1"/>
  <c r="M43" i="1"/>
  <c r="M56" i="1"/>
  <c r="M51" i="1"/>
  <c r="M62" i="1"/>
  <c r="M64" i="1"/>
  <c r="M63" i="1"/>
  <c r="M66" i="1"/>
  <c r="M65" i="1"/>
  <c r="M67" i="1"/>
  <c r="M16" i="1"/>
  <c r="L19" i="1"/>
  <c r="L17" i="1"/>
  <c r="L20" i="1"/>
  <c r="L18" i="1"/>
  <c r="L22" i="1"/>
  <c r="L23" i="1"/>
  <c r="L24" i="1"/>
  <c r="L26" i="1"/>
  <c r="L25" i="1"/>
  <c r="L28" i="1"/>
  <c r="L29" i="1"/>
  <c r="L27" i="1"/>
  <c r="L31" i="1"/>
  <c r="L32" i="1"/>
  <c r="L30" i="1"/>
  <c r="L35" i="1"/>
  <c r="L33" i="1"/>
  <c r="L21" i="1"/>
  <c r="L36" i="1"/>
  <c r="L38" i="1"/>
  <c r="L37" i="1"/>
  <c r="L41" i="1"/>
  <c r="L40" i="1"/>
  <c r="L42" i="1"/>
  <c r="L39" i="1"/>
  <c r="L44" i="1"/>
  <c r="L45" i="1"/>
  <c r="L34" i="1"/>
  <c r="L46" i="1"/>
  <c r="L47" i="1"/>
  <c r="L50" i="1"/>
  <c r="L49" i="1"/>
  <c r="L52" i="1"/>
  <c r="L54" i="1"/>
  <c r="L55" i="1"/>
  <c r="L48" i="1"/>
  <c r="L57" i="1"/>
  <c r="L53" i="1"/>
  <c r="L58" i="1"/>
  <c r="L59" i="1"/>
  <c r="L60" i="1"/>
  <c r="L61" i="1"/>
  <c r="L43" i="1"/>
  <c r="L56" i="1"/>
  <c r="L51" i="1"/>
  <c r="L62" i="1"/>
  <c r="L64" i="1"/>
  <c r="L63" i="1"/>
  <c r="L66" i="1"/>
  <c r="L65" i="1"/>
  <c r="L67" i="1"/>
  <c r="L16" i="1"/>
  <c r="K58" i="1"/>
  <c r="K59" i="1"/>
  <c r="K60" i="1"/>
  <c r="K61" i="1"/>
  <c r="K43" i="1"/>
  <c r="K56" i="1"/>
  <c r="K51" i="1"/>
  <c r="K62" i="1"/>
  <c r="K64" i="1"/>
  <c r="K63" i="1"/>
  <c r="K66" i="1"/>
  <c r="K65" i="1"/>
  <c r="K67" i="1"/>
  <c r="K19" i="1"/>
  <c r="K17" i="1"/>
  <c r="K20" i="1"/>
  <c r="K18" i="1"/>
  <c r="K22" i="1"/>
  <c r="K23" i="1"/>
  <c r="K24" i="1"/>
  <c r="K26" i="1"/>
  <c r="K25" i="1"/>
  <c r="K28" i="1"/>
  <c r="K29" i="1"/>
  <c r="K27" i="1"/>
  <c r="K31" i="1"/>
  <c r="K32" i="1"/>
  <c r="K30" i="1"/>
  <c r="K35" i="1"/>
  <c r="K33" i="1"/>
  <c r="K21" i="1"/>
  <c r="K36" i="1"/>
  <c r="K38" i="1"/>
  <c r="K37" i="1"/>
  <c r="K41" i="1"/>
  <c r="K40" i="1"/>
  <c r="K42" i="1"/>
  <c r="K39" i="1"/>
  <c r="K44" i="1"/>
  <c r="K45" i="1"/>
  <c r="K34" i="1"/>
  <c r="K46" i="1"/>
  <c r="K47" i="1"/>
  <c r="K50" i="1"/>
  <c r="K49" i="1"/>
  <c r="K52" i="1"/>
  <c r="K54" i="1"/>
  <c r="K55" i="1"/>
  <c r="K48" i="1"/>
  <c r="K57" i="1"/>
  <c r="K53" i="1"/>
  <c r="K16" i="1"/>
  <c r="J19" i="1"/>
  <c r="J17" i="1"/>
  <c r="J20" i="1"/>
  <c r="J18" i="1"/>
  <c r="J22" i="1"/>
  <c r="J23" i="1"/>
  <c r="J24" i="1"/>
  <c r="J26" i="1"/>
  <c r="J25" i="1"/>
  <c r="J28" i="1"/>
  <c r="J29" i="1"/>
  <c r="J27" i="1"/>
  <c r="J31" i="1"/>
  <c r="J32" i="1"/>
  <c r="J30" i="1"/>
  <c r="J35" i="1"/>
  <c r="J33" i="1"/>
  <c r="J21" i="1"/>
  <c r="J36" i="1"/>
  <c r="J38" i="1"/>
  <c r="J37" i="1"/>
  <c r="J41" i="1"/>
  <c r="J40" i="1"/>
  <c r="J42" i="1"/>
  <c r="J39" i="1"/>
  <c r="J44" i="1"/>
  <c r="J45" i="1"/>
  <c r="J34" i="1"/>
  <c r="J46" i="1"/>
  <c r="J47" i="1"/>
  <c r="J50" i="1"/>
  <c r="J49" i="1"/>
  <c r="J52" i="1"/>
  <c r="J54" i="1"/>
  <c r="J55" i="1"/>
  <c r="J48" i="1"/>
  <c r="J57" i="1"/>
  <c r="J53" i="1"/>
  <c r="J58" i="1"/>
  <c r="J59" i="1"/>
  <c r="J60" i="1"/>
  <c r="J61" i="1"/>
  <c r="J43" i="1"/>
  <c r="J56" i="1"/>
  <c r="J51" i="1"/>
  <c r="J62" i="1"/>
  <c r="J64" i="1"/>
  <c r="J63" i="1"/>
  <c r="J66" i="1"/>
  <c r="J65" i="1"/>
  <c r="J67" i="1"/>
  <c r="J16" i="1"/>
  <c r="L68" i="1" l="1"/>
  <c r="M68" i="1"/>
  <c r="I19" i="1" l="1"/>
  <c r="I17" i="1"/>
  <c r="I20" i="1"/>
  <c r="I18" i="1"/>
  <c r="I22" i="1"/>
  <c r="I23" i="1"/>
  <c r="I24" i="1"/>
  <c r="I26" i="1"/>
  <c r="I25" i="1"/>
  <c r="I28" i="1"/>
  <c r="I29" i="1"/>
  <c r="I27" i="1"/>
  <c r="I31" i="1"/>
  <c r="I32" i="1"/>
  <c r="I30" i="1"/>
  <c r="I35" i="1"/>
  <c r="I33" i="1"/>
  <c r="I21" i="1"/>
  <c r="I36" i="1"/>
  <c r="I38" i="1"/>
  <c r="I37" i="1"/>
  <c r="I41" i="1"/>
  <c r="I40" i="1"/>
  <c r="I42" i="1"/>
  <c r="I39" i="1"/>
  <c r="I44" i="1"/>
  <c r="I45" i="1"/>
  <c r="I34" i="1"/>
  <c r="I46" i="1"/>
  <c r="I47" i="1"/>
  <c r="I50" i="1"/>
  <c r="I49" i="1"/>
  <c r="I52" i="1"/>
  <c r="I54" i="1"/>
  <c r="I55" i="1"/>
  <c r="I48" i="1"/>
  <c r="I57" i="1"/>
  <c r="I53" i="1"/>
  <c r="I58" i="1"/>
  <c r="I59" i="1"/>
  <c r="I60" i="1"/>
  <c r="I61" i="1"/>
  <c r="I43" i="1"/>
  <c r="I56" i="1"/>
  <c r="I51" i="1"/>
  <c r="I62" i="1"/>
  <c r="I64" i="1"/>
  <c r="I63" i="1"/>
  <c r="I66" i="1"/>
  <c r="I65" i="1"/>
  <c r="I67" i="1"/>
  <c r="I16" i="1"/>
  <c r="G19" i="1"/>
  <c r="G17" i="1"/>
  <c r="G20" i="1"/>
  <c r="G18" i="1"/>
  <c r="G22" i="1"/>
  <c r="G23" i="1"/>
  <c r="G24" i="1"/>
  <c r="G26" i="1"/>
  <c r="G25" i="1"/>
  <c r="G28" i="1"/>
  <c r="G29" i="1"/>
  <c r="G27" i="1"/>
  <c r="G31" i="1"/>
  <c r="G32" i="1"/>
  <c r="G30" i="1"/>
  <c r="G35" i="1"/>
  <c r="G33" i="1"/>
  <c r="G21" i="1"/>
  <c r="G36" i="1"/>
  <c r="G38" i="1"/>
  <c r="G37" i="1"/>
  <c r="G41" i="1"/>
  <c r="G40" i="1"/>
  <c r="G42" i="1"/>
  <c r="G39" i="1"/>
  <c r="G44" i="1"/>
  <c r="G45" i="1"/>
  <c r="G34" i="1"/>
  <c r="G46" i="1"/>
  <c r="G47" i="1"/>
  <c r="G50" i="1"/>
  <c r="G49" i="1"/>
  <c r="G52" i="1"/>
  <c r="G54" i="1"/>
  <c r="G55" i="1"/>
  <c r="G48" i="1"/>
  <c r="G57" i="1"/>
  <c r="G53" i="1"/>
  <c r="G58" i="1"/>
  <c r="G59" i="1"/>
  <c r="G60" i="1"/>
  <c r="G61" i="1"/>
  <c r="G43" i="1"/>
  <c r="G56" i="1"/>
  <c r="G51" i="1"/>
  <c r="G62" i="1"/>
  <c r="G64" i="1"/>
  <c r="G63" i="1"/>
  <c r="G66" i="1"/>
  <c r="G65" i="1"/>
  <c r="G67" i="1"/>
  <c r="G16" i="1"/>
  <c r="G68" i="1" l="1"/>
  <c r="K68" i="1" l="1"/>
  <c r="F68" i="1"/>
  <c r="E68" i="1"/>
  <c r="D68" i="1"/>
  <c r="H67" i="1"/>
  <c r="N67" i="1" s="1"/>
  <c r="O67" i="1" s="1"/>
  <c r="H65" i="1"/>
  <c r="N65" i="1" s="1"/>
  <c r="O65" i="1" s="1"/>
  <c r="H66" i="1"/>
  <c r="N66" i="1" s="1"/>
  <c r="O66" i="1" s="1"/>
  <c r="H63" i="1"/>
  <c r="N63" i="1" s="1"/>
  <c r="O63" i="1" s="1"/>
  <c r="H64" i="1"/>
  <c r="N64" i="1" s="1"/>
  <c r="O64" i="1" s="1"/>
  <c r="H62" i="1"/>
  <c r="N62" i="1" s="1"/>
  <c r="O62" i="1" s="1"/>
  <c r="H51" i="1"/>
  <c r="N51" i="1" s="1"/>
  <c r="O51" i="1" s="1"/>
  <c r="H56" i="1"/>
  <c r="N56" i="1" s="1"/>
  <c r="O56" i="1" s="1"/>
  <c r="H43" i="1"/>
  <c r="N43" i="1" s="1"/>
  <c r="O43" i="1" s="1"/>
  <c r="H61" i="1"/>
  <c r="N61" i="1" s="1"/>
  <c r="O61" i="1" s="1"/>
  <c r="H60" i="1"/>
  <c r="N60" i="1" s="1"/>
  <c r="O60" i="1" s="1"/>
  <c r="H59" i="1"/>
  <c r="N59" i="1" s="1"/>
  <c r="O59" i="1" s="1"/>
  <c r="H58" i="1"/>
  <c r="N58" i="1" s="1"/>
  <c r="O58" i="1" s="1"/>
  <c r="H53" i="1"/>
  <c r="N53" i="1" s="1"/>
  <c r="O53" i="1" s="1"/>
  <c r="H57" i="1"/>
  <c r="N57" i="1" s="1"/>
  <c r="O57" i="1" s="1"/>
  <c r="H48" i="1"/>
  <c r="N48" i="1" s="1"/>
  <c r="O48" i="1" s="1"/>
  <c r="H55" i="1"/>
  <c r="N55" i="1" s="1"/>
  <c r="O55" i="1" s="1"/>
  <c r="H54" i="1"/>
  <c r="N54" i="1" s="1"/>
  <c r="O54" i="1" s="1"/>
  <c r="H52" i="1"/>
  <c r="N52" i="1" s="1"/>
  <c r="O52" i="1" s="1"/>
  <c r="H49" i="1"/>
  <c r="N49" i="1" s="1"/>
  <c r="O49" i="1" s="1"/>
  <c r="H50" i="1"/>
  <c r="N50" i="1" s="1"/>
  <c r="O50" i="1" s="1"/>
  <c r="H47" i="1"/>
  <c r="N47" i="1" s="1"/>
  <c r="O47" i="1" s="1"/>
  <c r="H46" i="1"/>
  <c r="N46" i="1" s="1"/>
  <c r="O46" i="1" s="1"/>
  <c r="H34" i="1"/>
  <c r="N34" i="1" s="1"/>
  <c r="O34" i="1" s="1"/>
  <c r="H45" i="1"/>
  <c r="N45" i="1" s="1"/>
  <c r="O45" i="1" s="1"/>
  <c r="H44" i="1"/>
  <c r="N44" i="1" s="1"/>
  <c r="O44" i="1" s="1"/>
  <c r="H39" i="1"/>
  <c r="N39" i="1" s="1"/>
  <c r="O39" i="1" s="1"/>
  <c r="H42" i="1"/>
  <c r="N42" i="1" s="1"/>
  <c r="O42" i="1" s="1"/>
  <c r="H40" i="1"/>
  <c r="N40" i="1" s="1"/>
  <c r="O40" i="1" s="1"/>
  <c r="H41" i="1"/>
  <c r="N41" i="1" s="1"/>
  <c r="O41" i="1" s="1"/>
  <c r="H37" i="1"/>
  <c r="N37" i="1" s="1"/>
  <c r="O37" i="1" s="1"/>
  <c r="H38" i="1"/>
  <c r="N38" i="1" s="1"/>
  <c r="O38" i="1" s="1"/>
  <c r="H36" i="1"/>
  <c r="N36" i="1" s="1"/>
  <c r="O36" i="1" s="1"/>
  <c r="H21" i="1"/>
  <c r="N21" i="1" s="1"/>
  <c r="O21" i="1" s="1"/>
  <c r="H33" i="1"/>
  <c r="N33" i="1" s="1"/>
  <c r="O33" i="1" s="1"/>
  <c r="H35" i="1"/>
  <c r="N35" i="1" s="1"/>
  <c r="O35" i="1" s="1"/>
  <c r="H30" i="1"/>
  <c r="N30" i="1" s="1"/>
  <c r="O30" i="1" s="1"/>
  <c r="H32" i="1"/>
  <c r="N32" i="1" s="1"/>
  <c r="O32" i="1" s="1"/>
  <c r="H31" i="1"/>
  <c r="N31" i="1" s="1"/>
  <c r="O31" i="1" s="1"/>
  <c r="H27" i="1"/>
  <c r="N27" i="1" s="1"/>
  <c r="O27" i="1" s="1"/>
  <c r="H29" i="1"/>
  <c r="N29" i="1" s="1"/>
  <c r="O29" i="1" s="1"/>
  <c r="H28" i="1"/>
  <c r="N28" i="1" s="1"/>
  <c r="O28" i="1" s="1"/>
  <c r="H25" i="1"/>
  <c r="N25" i="1" s="1"/>
  <c r="O25" i="1" s="1"/>
  <c r="H26" i="1"/>
  <c r="N26" i="1" s="1"/>
  <c r="O26" i="1" s="1"/>
  <c r="H24" i="1"/>
  <c r="N24" i="1" s="1"/>
  <c r="O24" i="1" s="1"/>
  <c r="H23" i="1"/>
  <c r="N23" i="1" s="1"/>
  <c r="O23" i="1" s="1"/>
  <c r="H22" i="1"/>
  <c r="N22" i="1" s="1"/>
  <c r="O22" i="1" s="1"/>
  <c r="H18" i="1"/>
  <c r="N18" i="1" s="1"/>
  <c r="O18" i="1" s="1"/>
  <c r="H20" i="1"/>
  <c r="N20" i="1" s="1"/>
  <c r="O20" i="1" s="1"/>
  <c r="H17" i="1"/>
  <c r="N17" i="1" s="1"/>
  <c r="O17" i="1" s="1"/>
  <c r="H19" i="1"/>
  <c r="N19" i="1" s="1"/>
  <c r="O19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H16" i="1"/>
  <c r="N16" i="1" s="1"/>
  <c r="O16" i="1" s="1"/>
  <c r="I68" i="1" l="1"/>
  <c r="H68" i="1"/>
  <c r="J68" i="1"/>
  <c r="N68" i="1" l="1"/>
  <c r="O68" i="1" l="1"/>
  <c r="P16" i="1" s="1"/>
  <c r="P17" i="1" l="1"/>
  <c r="P28" i="1"/>
  <c r="P21" i="1"/>
  <c r="P46" i="1"/>
  <c r="P51" i="1"/>
  <c r="P29" i="1"/>
  <c r="P44" i="1"/>
  <c r="P54" i="1"/>
  <c r="P61" i="1"/>
  <c r="P65" i="1"/>
  <c r="P18" i="1"/>
  <c r="P27" i="1"/>
  <c r="P38" i="1"/>
  <c r="P52" i="1"/>
  <c r="P66" i="1"/>
  <c r="P30" i="1"/>
  <c r="P45" i="1"/>
  <c r="P55" i="1"/>
  <c r="P43" i="1"/>
  <c r="P67" i="1"/>
  <c r="P23" i="1"/>
  <c r="P32" i="1"/>
  <c r="P41" i="1"/>
  <c r="P57" i="1"/>
  <c r="P20" i="1"/>
  <c r="P36" i="1"/>
  <c r="P47" i="1"/>
  <c r="P53" i="1"/>
  <c r="P62" i="1"/>
  <c r="P26" i="1"/>
  <c r="P35" i="1"/>
  <c r="P39" i="1"/>
  <c r="P60" i="1"/>
  <c r="P24" i="1"/>
  <c r="P40" i="1"/>
  <c r="P50" i="1"/>
  <c r="P58" i="1"/>
  <c r="P64" i="1"/>
  <c r="P33" i="1"/>
  <c r="P31" i="1"/>
  <c r="P25" i="1"/>
  <c r="P22" i="1"/>
  <c r="P19" i="1"/>
  <c r="P48" i="1"/>
  <c r="P63" i="1"/>
  <c r="P56" i="1"/>
  <c r="P59" i="1"/>
  <c r="P49" i="1"/>
  <c r="P34" i="1"/>
  <c r="P42" i="1"/>
  <c r="P37" i="1"/>
  <c r="P68" i="1" l="1"/>
</calcChain>
</file>

<file path=xl/sharedStrings.xml><?xml version="1.0" encoding="utf-8"?>
<sst xmlns="http://schemas.openxmlformats.org/spreadsheetml/2006/main" count="211" uniqueCount="129">
  <si>
    <t>№</t>
  </si>
  <si>
    <t>Үсгэн код</t>
  </si>
  <si>
    <t>Компанийн нэр</t>
  </si>
  <si>
    <t>Үйл ажиллагааны чиглэл</t>
  </si>
  <si>
    <t>2021 оны арилжааны нийт дүн</t>
  </si>
  <si>
    <t>Үнэт цаасны хоёрдогч зах зээлийн арилжаа</t>
  </si>
  <si>
    <t>Үнэт цаасны анхдагч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</si>
  <si>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</si>
  <si>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</si>
  <si>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</si>
  <si>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</si>
  <si>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</si>
  <si>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</si>
  <si>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ХУВЬЦАА /ХОС/</t>
  </si>
  <si>
    <t>ЗГҮЦ</t>
  </si>
  <si>
    <t>КОМПАНИЙН БОНД, ХБҮЦ</t>
  </si>
  <si>
    <t>BDSC</t>
  </si>
  <si>
    <t>"БИ ДИ СЕК ҮЦК" ХК</t>
  </si>
  <si>
    <t>●</t>
  </si>
  <si>
    <t>TDB</t>
  </si>
  <si>
    <t>"ТИ ДИ БИ КАПИТАЛ ҮЦК" ХХК</t>
  </si>
  <si>
    <t>GLMT</t>
  </si>
  <si>
    <t>"ГОЛОМТ КАПИТАЛ ҮЦК" ХХК</t>
  </si>
  <si>
    <t>MNET</t>
  </si>
  <si>
    <t>"АРД СЕКЬЮРИТИЗ ҮЦК" ХХК</t>
  </si>
  <si>
    <t>BULG</t>
  </si>
  <si>
    <t>"БУЛГАН БРОКЕР ҮЦК" ХХК</t>
  </si>
  <si>
    <t>INVC</t>
  </si>
  <si>
    <t>"ИНВЕСКОР КАПИТАЛ ҮЦК" ХХК</t>
  </si>
  <si>
    <t>LFTI</t>
  </si>
  <si>
    <t>"ЛАЙФТАЙМ ИНВЕСТМЕНТ ҮЦК" ХХК</t>
  </si>
  <si>
    <t>TNGR</t>
  </si>
  <si>
    <t>"ТЭНГЭР КАПИТАЛ  ҮЦК" ХХК</t>
  </si>
  <si>
    <t>STIN</t>
  </si>
  <si>
    <t>"СТАНДАРТ ИНВЕСТМЕНТ ҮЦК" ХХК</t>
  </si>
  <si>
    <t>ARD</t>
  </si>
  <si>
    <t>"ӨЛЗИЙ ЭНД КО КАПИТАЛ ҮЦК" ХХК</t>
  </si>
  <si>
    <t>BUMB</t>
  </si>
  <si>
    <t>"БУМБАТ-АЛТАЙ ҮЦК" ХХК</t>
  </si>
  <si>
    <t>NOVL</t>
  </si>
  <si>
    <t>"НОВЕЛ ИНВЕСТМЕНТ ҮЦК" ХХК</t>
  </si>
  <si>
    <t>TTOL</t>
  </si>
  <si>
    <t>"АПЕКС КАПИТАЛ ҮЦК" ХХК</t>
  </si>
  <si>
    <t>BZIN</t>
  </si>
  <si>
    <t>"МИРЭ ЭССЭТ СЕКЬЮРИТИС МОНГОЛ ҮЦК" ХХК</t>
  </si>
  <si>
    <t>RISM</t>
  </si>
  <si>
    <t>"РАЙНОС ИНВЕСТМЕНТ ҮЦК" ХХК</t>
  </si>
  <si>
    <t>ZGB</t>
  </si>
  <si>
    <t>"ЗЭТ ЖИ БИ ҮЦК" ХХК</t>
  </si>
  <si>
    <t>GAUL</t>
  </si>
  <si>
    <t>"ГАҮЛИ ҮЦК" ХХК</t>
  </si>
  <si>
    <t>GDSC</t>
  </si>
  <si>
    <t>"ГҮҮДСЕК ҮЦК" ХХК</t>
  </si>
  <si>
    <t>MIBG</t>
  </si>
  <si>
    <t>"ЭМ АЙ БИ ЖИ ХХК ҮЦК"</t>
  </si>
  <si>
    <t>NSEC</t>
  </si>
  <si>
    <t>"НЭЙШНЛ СЕКЮРИТИС ҮЦК" ХХК</t>
  </si>
  <si>
    <t>ZRGD</t>
  </si>
  <si>
    <t>"ЗЭРГЭД ҮЦК" ХХК</t>
  </si>
  <si>
    <t>MSEC</t>
  </si>
  <si>
    <t>"МОНСЕК ҮЦК" ХХК</t>
  </si>
  <si>
    <t>TCHB</t>
  </si>
  <si>
    <t>"ТУЛГАТ ЧАНДМАНЬ БАЯН  ҮЦК" ХХК</t>
  </si>
  <si>
    <t>MICC</t>
  </si>
  <si>
    <t>"ЭМ АЙ СИ СИ  ҮЦК" ХХК</t>
  </si>
  <si>
    <t>DRBR</t>
  </si>
  <si>
    <t>"ДАРХАН БРОКЕР ҮЦК" ХХК</t>
  </si>
  <si>
    <t>ARGB</t>
  </si>
  <si>
    <t>"АРГАЙ БЭСТ ҮЦК" ХХК</t>
  </si>
  <si>
    <t>MSDQ</t>
  </si>
  <si>
    <t>"МАСДАК ҮНЭТ ЦААСНЫ КОМПАНИ" ХХК</t>
  </si>
  <si>
    <t>ALTN</t>
  </si>
  <si>
    <t>"АЛТАН ХОРОМСОГ ҮЦК" ХХК</t>
  </si>
  <si>
    <t>BLMB</t>
  </si>
  <si>
    <t xml:space="preserve">"БЛҮМСБЮРИ СЕКЮРИТИЕС ҮЦК" ХХК </t>
  </si>
  <si>
    <t>GDEV</t>
  </si>
  <si>
    <t>"ГРАНДДЕВЕЛОПМЕНТ ҮЦК" ХХК</t>
  </si>
  <si>
    <t>BATS</t>
  </si>
  <si>
    <t>"БАТС ҮЦК" ХХК</t>
  </si>
  <si>
    <t>CTRL</t>
  </si>
  <si>
    <t>"ЦЕНТРАЛ СЕКЬЮРИТИЙЗ ҮЦК" ХХК</t>
  </si>
  <si>
    <t>DELG</t>
  </si>
  <si>
    <t>"ДЭЛГЭРХАНГАЙ СЕКЮРИТИЗ ҮЦК" ХХК</t>
  </si>
  <si>
    <t>HUN</t>
  </si>
  <si>
    <t>"ХҮННҮ ЭМПАЙР ҮЦК" ХХК</t>
  </si>
  <si>
    <t>UNDR</t>
  </si>
  <si>
    <t>"ӨНДӨРХААН ИНВЕСТ ҮЦК" ХХК</t>
  </si>
  <si>
    <t>SANR</t>
  </si>
  <si>
    <t>"САНАР ҮЦК" ХХК</t>
  </si>
  <si>
    <t>TABO</t>
  </si>
  <si>
    <t>"ТАВАН БОГД ҮЦК" ХХК</t>
  </si>
  <si>
    <t>GATR</t>
  </si>
  <si>
    <t>"ГАЦУУРТ ТРЕЙД ҮЦК" ХХК</t>
  </si>
  <si>
    <t>MERG</t>
  </si>
  <si>
    <t>"МЭРГЭН САНАА ҮЦК" ХХК</t>
  </si>
  <si>
    <t>DOMI</t>
  </si>
  <si>
    <t>"ДОМИКС СЕК ҮЦК" ХХК</t>
  </si>
  <si>
    <t>SGC</t>
  </si>
  <si>
    <t>"ЭС ЖИ КАПИТАЛ ҮЦК" ХХК</t>
  </si>
  <si>
    <t>MONG</t>
  </si>
  <si>
    <t>"МОНГОЛ СЕКЮРИТИЕС ҮЦК" ХК</t>
  </si>
  <si>
    <t>BLAC</t>
  </si>
  <si>
    <t>"БЛЭКСТОУН ИНТЕРНЭЙШНЛ ҮЦК" ХХК</t>
  </si>
  <si>
    <t>DCF</t>
  </si>
  <si>
    <t>"ДИ СИ ЭФ ҮЦК" ХХК</t>
  </si>
  <si>
    <t>ECM</t>
  </si>
  <si>
    <t>"ЕВРАЗИА КАПИТАЛ ХОЛДИНГ ҮЦК" ХК</t>
  </si>
  <si>
    <t>SECP</t>
  </si>
  <si>
    <t>"СИКАП  ҮЦК" ХХК</t>
  </si>
  <si>
    <t>GNDX</t>
  </si>
  <si>
    <t>"ГЕНДЕКС ҮЦК" ХХК</t>
  </si>
  <si>
    <t>SILS</t>
  </si>
  <si>
    <t>"СИЛВЭР ЛАЙТ СЕКЮРИТИЙЗ ҮЦК" ХХК</t>
  </si>
  <si>
    <t>APS</t>
  </si>
  <si>
    <t>"АЗИА ПАСИФИК СЕКЬЮРИТИС ҮЦК" ХХК</t>
  </si>
  <si>
    <t>FCX</t>
  </si>
  <si>
    <t>"ЭФ СИ ИКС ҮЦК" ХХК</t>
  </si>
  <si>
    <t>MOHU</t>
  </si>
  <si>
    <t>"MОНГОЛ ХУВЬЦАА" ХХК</t>
  </si>
  <si>
    <t>BSK</t>
  </si>
  <si>
    <t>"БЛЮСКАЙ СЕКЬЮРИТИЗ ҮЦК" ХК</t>
  </si>
  <si>
    <t xml:space="preserve">"МХБ" ТӨХК-ИЙН ГИШҮҮН КОМПАНИУДЫН АРИЛЖААНЫ ТАЙЛАН </t>
  </si>
  <si>
    <t xml:space="preserve">Жич: Гишүүдийг нийт хийсэн арилжааны үнийн дүнгээр жагсаав. </t>
  </si>
  <si>
    <t>ЭТТ төгрөгийн бонд</t>
  </si>
  <si>
    <t>Инвескор бонд транч-II</t>
  </si>
  <si>
    <t xml:space="preserve">2021 оны 8 дугаар сарын 31-ий байдлаар </t>
  </si>
  <si>
    <t>ЭТТ ам.долларын бонд  1$=2848.57₮</t>
  </si>
  <si>
    <t>Мандал ирээдүйн өсөлт ХХОС</t>
  </si>
  <si>
    <t>8-р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</si>
</sst>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 wrapText="1"/>
    </xf>
    <xf numFmtId="164" fontId="2" fillId="4" borderId="6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3" fontId="7" fillId="3" borderId="10" xfId="1" applyFont="1" applyFill="1" applyBorder="1" applyAlignment="1">
      <alignment horizontal="center" vertical="center"/>
    </xf>
    <xf numFmtId="9" fontId="7" fillId="4" borderId="11" xfId="2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16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25377321" cy="1409700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114300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14450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1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7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/>
          <cell r="J7"/>
          <cell r="K7"/>
          <cell r="L7"/>
          <cell r="M7">
            <v>0</v>
          </cell>
          <cell r="N7"/>
          <cell r="O7"/>
          <cell r="P7"/>
          <cell r="Q7"/>
          <cell r="R7">
            <v>0</v>
          </cell>
          <cell r="S7"/>
          <cell r="T7"/>
          <cell r="U7"/>
          <cell r="V7"/>
          <cell r="W7">
            <v>0</v>
          </cell>
          <cell r="X7"/>
          <cell r="Y7">
            <v>0</v>
          </cell>
          <cell r="Z7"/>
          <cell r="AA7"/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8494</v>
          </cell>
          <cell r="E8">
            <v>3174788</v>
          </cell>
          <cell r="F8">
            <v>199</v>
          </cell>
          <cell r="G8">
            <v>636800</v>
          </cell>
          <cell r="H8">
            <v>3811588</v>
          </cell>
          <cell r="I8"/>
          <cell r="J8"/>
          <cell r="K8"/>
          <cell r="L8"/>
          <cell r="M8">
            <v>0</v>
          </cell>
          <cell r="N8">
            <v>14137</v>
          </cell>
          <cell r="O8">
            <v>14137000</v>
          </cell>
          <cell r="P8"/>
          <cell r="Q8"/>
          <cell r="R8">
            <v>14137000</v>
          </cell>
          <cell r="S8">
            <v>42</v>
          </cell>
          <cell r="T8">
            <v>4200000</v>
          </cell>
          <cell r="U8"/>
          <cell r="V8"/>
          <cell r="W8">
            <v>4200000</v>
          </cell>
          <cell r="X8"/>
          <cell r="Y8">
            <v>0</v>
          </cell>
          <cell r="Z8"/>
          <cell r="AA8"/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22872</v>
          </cell>
          <cell r="AI8">
            <v>22148588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13594</v>
          </cell>
          <cell r="E9">
            <v>4244280</v>
          </cell>
          <cell r="F9">
            <v>12136</v>
          </cell>
          <cell r="G9">
            <v>15221192</v>
          </cell>
          <cell r="H9">
            <v>19465472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>
            <v>0</v>
          </cell>
          <cell r="S9"/>
          <cell r="T9"/>
          <cell r="U9"/>
          <cell r="V9"/>
          <cell r="W9">
            <v>0</v>
          </cell>
          <cell r="X9">
            <v>50</v>
          </cell>
          <cell r="Y9">
            <v>14242850</v>
          </cell>
          <cell r="Z9"/>
          <cell r="AA9"/>
          <cell r="AB9">
            <v>14242850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25780</v>
          </cell>
          <cell r="AI9">
            <v>33708322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1509314</v>
          </cell>
          <cell r="E10">
            <v>438997387.98000002</v>
          </cell>
          <cell r="F10">
            <v>2943596</v>
          </cell>
          <cell r="G10">
            <v>436204972.14999998</v>
          </cell>
          <cell r="H10">
            <v>875202360.13</v>
          </cell>
          <cell r="I10">
            <v>255</v>
          </cell>
          <cell r="J10">
            <v>25500000</v>
          </cell>
          <cell r="M10">
            <v>25500000</v>
          </cell>
          <cell r="N10">
            <v>428890</v>
          </cell>
          <cell r="O10">
            <v>428890000</v>
          </cell>
          <cell r="R10">
            <v>428890000</v>
          </cell>
          <cell r="S10">
            <v>151</v>
          </cell>
          <cell r="T10">
            <v>15100000</v>
          </cell>
          <cell r="U10"/>
          <cell r="W10">
            <v>15100000</v>
          </cell>
          <cell r="X10">
            <v>14274</v>
          </cell>
          <cell r="Y10">
            <v>4066048818</v>
          </cell>
          <cell r="Z10"/>
          <cell r="AB10">
            <v>4066048818</v>
          </cell>
          <cell r="AC10">
            <v>0</v>
          </cell>
          <cell r="AD10">
            <v>0</v>
          </cell>
          <cell r="AE10">
            <v>6</v>
          </cell>
          <cell r="AF10">
            <v>618000</v>
          </cell>
          <cell r="AG10">
            <v>618000</v>
          </cell>
          <cell r="AH10">
            <v>4896486</v>
          </cell>
          <cell r="AI10">
            <v>5411359178.1300001</v>
          </cell>
        </row>
        <row r="11">
          <cell r="B11" t="str">
            <v>ARGB</v>
          </cell>
          <cell r="C11" t="str">
            <v>Аргай бэст ХХК</v>
          </cell>
          <cell r="D11">
            <v>23947</v>
          </cell>
          <cell r="E11">
            <v>4685935.5</v>
          </cell>
          <cell r="F11">
            <v>60386</v>
          </cell>
          <cell r="G11">
            <v>138114024</v>
          </cell>
          <cell r="H11">
            <v>142799959.5</v>
          </cell>
          <cell r="I11">
            <v>50</v>
          </cell>
          <cell r="J11">
            <v>5000000</v>
          </cell>
          <cell r="K11"/>
          <cell r="L11"/>
          <cell r="M11">
            <v>5000000</v>
          </cell>
          <cell r="N11">
            <v>10149</v>
          </cell>
          <cell r="O11">
            <v>10149000</v>
          </cell>
          <cell r="P11"/>
          <cell r="Q11"/>
          <cell r="R11">
            <v>10149000</v>
          </cell>
          <cell r="S11"/>
          <cell r="T11"/>
          <cell r="U11"/>
          <cell r="V11"/>
          <cell r="W11">
            <v>0</v>
          </cell>
          <cell r="X11">
            <v>233</v>
          </cell>
          <cell r="Y11">
            <v>66371681.000000007</v>
          </cell>
          <cell r="Z11"/>
          <cell r="AA11"/>
          <cell r="AB11">
            <v>66371681.000000007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94765</v>
          </cell>
          <cell r="AI11">
            <v>224320640.5</v>
          </cell>
        </row>
        <row r="12">
          <cell r="B12" t="str">
            <v>BATS</v>
          </cell>
          <cell r="C12" t="str">
            <v>Батс ХХК</v>
          </cell>
          <cell r="D12">
            <v>16299</v>
          </cell>
          <cell r="E12">
            <v>3667275</v>
          </cell>
          <cell r="F12">
            <v>113143</v>
          </cell>
          <cell r="G12">
            <v>7744936.5999999996</v>
          </cell>
          <cell r="H12">
            <v>11412211.6</v>
          </cell>
          <cell r="I12"/>
          <cell r="J12"/>
          <cell r="K12"/>
          <cell r="L12"/>
          <cell r="M12">
            <v>0</v>
          </cell>
          <cell r="N12"/>
          <cell r="O12"/>
          <cell r="P12"/>
          <cell r="Q12"/>
          <cell r="R12">
            <v>0</v>
          </cell>
          <cell r="S12"/>
          <cell r="T12"/>
          <cell r="U12"/>
          <cell r="V12"/>
          <cell r="W12">
            <v>0</v>
          </cell>
          <cell r="X12"/>
          <cell r="Y12">
            <v>0</v>
          </cell>
          <cell r="Z12"/>
          <cell r="AA12"/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129442</v>
          </cell>
          <cell r="AI12">
            <v>11412211.6</v>
          </cell>
        </row>
        <row r="13">
          <cell r="B13" t="str">
            <v>BDSC</v>
          </cell>
          <cell r="C13" t="str">
            <v>БиДиСек ХК</v>
          </cell>
          <cell r="D13">
            <v>2938095</v>
          </cell>
          <cell r="E13">
            <v>991774766.25</v>
          </cell>
          <cell r="F13">
            <v>4528455</v>
          </cell>
          <cell r="G13">
            <v>1233017329.4200001</v>
          </cell>
          <cell r="H13">
            <v>2224792095.6700001</v>
          </cell>
          <cell r="I13">
            <v>2745</v>
          </cell>
          <cell r="J13">
            <v>274500000</v>
          </cell>
          <cell r="K13"/>
          <cell r="L13"/>
          <cell r="M13">
            <v>274500000</v>
          </cell>
          <cell r="N13">
            <v>54527</v>
          </cell>
          <cell r="O13">
            <v>54527000</v>
          </cell>
          <cell r="P13"/>
          <cell r="Q13"/>
          <cell r="R13">
            <v>54527000</v>
          </cell>
          <cell r="S13">
            <v>122562</v>
          </cell>
          <cell r="T13">
            <v>12256200000</v>
          </cell>
          <cell r="U13">
            <v>1644711</v>
          </cell>
          <cell r="V13">
            <v>164471100000</v>
          </cell>
          <cell r="W13">
            <v>176727300000</v>
          </cell>
          <cell r="X13">
            <v>44808</v>
          </cell>
          <cell r="Y13">
            <v>12763872456</v>
          </cell>
          <cell r="Z13">
            <v>133199</v>
          </cell>
          <cell r="AA13">
            <v>37942667543</v>
          </cell>
          <cell r="AB13">
            <v>50706539999</v>
          </cell>
          <cell r="AC13">
            <v>827</v>
          </cell>
          <cell r="AD13">
            <v>231319400</v>
          </cell>
          <cell r="AE13">
            <v>167</v>
          </cell>
          <cell r="AF13">
            <v>41656825</v>
          </cell>
          <cell r="AG13">
            <v>272976225</v>
          </cell>
          <cell r="AH13">
            <v>9470096</v>
          </cell>
          <cell r="AI13">
            <v>230260635319.67001</v>
          </cell>
        </row>
        <row r="14">
          <cell r="B14" t="str">
            <v>BLAC</v>
          </cell>
          <cell r="C14" t="str">
            <v>Блэкстоун интернэйшнл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>
            <v>0</v>
          </cell>
          <cell r="S14"/>
          <cell r="T14"/>
          <cell r="U14"/>
          <cell r="V14"/>
          <cell r="W14">
            <v>0</v>
          </cell>
          <cell r="X14"/>
          <cell r="Y14">
            <v>0</v>
          </cell>
          <cell r="Z14"/>
          <cell r="AA14"/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B15" t="str">
            <v>BLMB</v>
          </cell>
          <cell r="C15" t="str">
            <v>Блүмсбюри секюритиес ХХК</v>
          </cell>
          <cell r="D15">
            <v>0</v>
          </cell>
          <cell r="E15">
            <v>0</v>
          </cell>
          <cell r="F15">
            <v>20963</v>
          </cell>
          <cell r="G15">
            <v>25513721</v>
          </cell>
          <cell r="H15">
            <v>25513721</v>
          </cell>
          <cell r="I15"/>
          <cell r="J15"/>
          <cell r="K15"/>
          <cell r="L15"/>
          <cell r="M15">
            <v>0</v>
          </cell>
          <cell r="N15"/>
          <cell r="O15"/>
          <cell r="P15"/>
          <cell r="Q15"/>
          <cell r="R15">
            <v>0</v>
          </cell>
          <cell r="S15"/>
          <cell r="T15"/>
          <cell r="U15"/>
          <cell r="V15"/>
          <cell r="W15">
            <v>0</v>
          </cell>
          <cell r="X15"/>
          <cell r="Y15">
            <v>0</v>
          </cell>
          <cell r="Z15"/>
          <cell r="AA15"/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20963</v>
          </cell>
          <cell r="AI15">
            <v>25513721</v>
          </cell>
        </row>
        <row r="16">
          <cell r="B16" t="str">
            <v>BSK</v>
          </cell>
          <cell r="C16" t="str">
            <v>BLUE SKY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>
            <v>0</v>
          </cell>
          <cell r="S16"/>
          <cell r="T16"/>
          <cell r="U16"/>
          <cell r="V16"/>
          <cell r="W16">
            <v>0</v>
          </cell>
          <cell r="X16"/>
          <cell r="Y16">
            <v>0</v>
          </cell>
          <cell r="Z16"/>
          <cell r="AA16"/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B17" t="str">
            <v>BULG</v>
          </cell>
          <cell r="C17" t="str">
            <v>Булган брокер ХХК</v>
          </cell>
          <cell r="D17">
            <v>1500</v>
          </cell>
          <cell r="E17">
            <v>146234</v>
          </cell>
          <cell r="F17">
            <v>1778</v>
          </cell>
          <cell r="G17">
            <v>769850</v>
          </cell>
          <cell r="H17">
            <v>916084</v>
          </cell>
          <cell r="I17"/>
          <cell r="J17"/>
          <cell r="K17"/>
          <cell r="L17"/>
          <cell r="M17">
            <v>0</v>
          </cell>
          <cell r="N17"/>
          <cell r="O17"/>
          <cell r="P17"/>
          <cell r="Q17"/>
          <cell r="R17">
            <v>0</v>
          </cell>
          <cell r="S17"/>
          <cell r="T17"/>
          <cell r="U17"/>
          <cell r="V17"/>
          <cell r="W17">
            <v>0</v>
          </cell>
          <cell r="X17"/>
          <cell r="Y17">
            <v>0</v>
          </cell>
          <cell r="Z17"/>
          <cell r="AA17"/>
          <cell r="AB17">
            <v>0</v>
          </cell>
          <cell r="AC17">
            <v>1500000</v>
          </cell>
          <cell r="AD17">
            <v>150000000000</v>
          </cell>
          <cell r="AE17">
            <v>0</v>
          </cell>
          <cell r="AF17">
            <v>0</v>
          </cell>
          <cell r="AG17">
            <v>150000000000</v>
          </cell>
          <cell r="AH17">
            <v>1503278</v>
          </cell>
          <cell r="AI17">
            <v>150000916084</v>
          </cell>
        </row>
        <row r="18">
          <cell r="B18" t="str">
            <v>BUMB</v>
          </cell>
          <cell r="C18" t="str">
            <v>Бумбат-Алтай ХХК</v>
          </cell>
          <cell r="D18">
            <v>1374509</v>
          </cell>
          <cell r="E18">
            <v>453605484.38</v>
          </cell>
          <cell r="F18">
            <v>2136948</v>
          </cell>
          <cell r="G18">
            <v>515240236.60000002</v>
          </cell>
          <cell r="H18">
            <v>968845720.98000002</v>
          </cell>
          <cell r="I18"/>
          <cell r="J18"/>
          <cell r="K18"/>
          <cell r="L18"/>
          <cell r="M18">
            <v>0</v>
          </cell>
          <cell r="N18">
            <v>21280</v>
          </cell>
          <cell r="O18">
            <v>21280000</v>
          </cell>
          <cell r="P18"/>
          <cell r="Q18"/>
          <cell r="R18">
            <v>21280000</v>
          </cell>
          <cell r="S18">
            <v>1269</v>
          </cell>
          <cell r="T18">
            <v>126900000</v>
          </cell>
          <cell r="U18"/>
          <cell r="V18"/>
          <cell r="W18">
            <v>126900000</v>
          </cell>
          <cell r="X18">
            <v>180</v>
          </cell>
          <cell r="Y18">
            <v>51274260</v>
          </cell>
          <cell r="Z18"/>
          <cell r="AA18"/>
          <cell r="AB18">
            <v>51274260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3534186</v>
          </cell>
          <cell r="AI18">
            <v>1168299980.98</v>
          </cell>
        </row>
        <row r="19">
          <cell r="B19" t="str">
            <v>BZIN</v>
          </cell>
          <cell r="C19" t="str">
            <v>Мирэ Эссет Секьюритис Монгол ХХК</v>
          </cell>
          <cell r="D19">
            <v>410623</v>
          </cell>
          <cell r="E19">
            <v>124462181.25</v>
          </cell>
          <cell r="F19">
            <v>3022584</v>
          </cell>
          <cell r="G19">
            <v>173596214.69999999</v>
          </cell>
          <cell r="H19">
            <v>298058395.94999999</v>
          </cell>
          <cell r="I19">
            <v>350</v>
          </cell>
          <cell r="J19">
            <v>35000000</v>
          </cell>
          <cell r="K19"/>
          <cell r="L19"/>
          <cell r="M19">
            <v>35000000</v>
          </cell>
          <cell r="N19">
            <v>17000</v>
          </cell>
          <cell r="O19">
            <v>17000000</v>
          </cell>
          <cell r="P19"/>
          <cell r="Q19"/>
          <cell r="R19">
            <v>17000000</v>
          </cell>
          <cell r="S19">
            <v>41</v>
          </cell>
          <cell r="T19">
            <v>4100000</v>
          </cell>
          <cell r="U19"/>
          <cell r="V19"/>
          <cell r="W19">
            <v>4100000</v>
          </cell>
          <cell r="X19"/>
          <cell r="Y19">
            <v>0</v>
          </cell>
          <cell r="Z19"/>
          <cell r="AA19"/>
          <cell r="AB19">
            <v>0</v>
          </cell>
          <cell r="AC19">
            <v>174</v>
          </cell>
          <cell r="AD19">
            <v>49567619</v>
          </cell>
          <cell r="AE19">
            <v>79</v>
          </cell>
          <cell r="AF19">
            <v>22503150</v>
          </cell>
          <cell r="AG19">
            <v>72070769</v>
          </cell>
          <cell r="AH19">
            <v>3450851</v>
          </cell>
          <cell r="AI19">
            <v>426229164.94999999</v>
          </cell>
        </row>
        <row r="20">
          <cell r="B20" t="str">
            <v>CTRL</v>
          </cell>
          <cell r="C20" t="str">
            <v>Централ секьюритийз ҮЦК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/>
          <cell r="J20"/>
          <cell r="K20"/>
          <cell r="L20"/>
          <cell r="M20">
            <v>0</v>
          </cell>
          <cell r="N20"/>
          <cell r="O20"/>
          <cell r="P20"/>
          <cell r="Q20"/>
          <cell r="R20">
            <v>0</v>
          </cell>
          <cell r="S20"/>
          <cell r="T20"/>
          <cell r="U20"/>
          <cell r="V20"/>
          <cell r="W20">
            <v>0</v>
          </cell>
          <cell r="X20"/>
          <cell r="Y20">
            <v>0</v>
          </cell>
          <cell r="Z20"/>
          <cell r="AA20"/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 t="str">
            <v>DCF</v>
          </cell>
          <cell r="C21" t="str">
            <v>Ди Си Эф ХХК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/>
          <cell r="J21"/>
          <cell r="K21"/>
          <cell r="L21"/>
          <cell r="M21">
            <v>0</v>
          </cell>
          <cell r="N21"/>
          <cell r="O21"/>
          <cell r="P21"/>
          <cell r="Q21"/>
          <cell r="R21">
            <v>0</v>
          </cell>
          <cell r="S21"/>
          <cell r="T21"/>
          <cell r="U21"/>
          <cell r="V21"/>
          <cell r="W21">
            <v>0</v>
          </cell>
          <cell r="X21">
            <v>2000</v>
          </cell>
          <cell r="Y21">
            <v>569714000</v>
          </cell>
          <cell r="Z21"/>
          <cell r="AA21"/>
          <cell r="AB21">
            <v>569714000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2000</v>
          </cell>
          <cell r="AI21">
            <v>569714000</v>
          </cell>
        </row>
        <row r="22">
          <cell r="B22" t="str">
            <v>DELG</v>
          </cell>
          <cell r="C22" t="str">
            <v>Дэлгэрхангай секюритиз ХХК</v>
          </cell>
          <cell r="D22">
            <v>41</v>
          </cell>
          <cell r="E22">
            <v>1077100</v>
          </cell>
          <cell r="F22">
            <v>10748</v>
          </cell>
          <cell r="G22">
            <v>9461682.1999999993</v>
          </cell>
          <cell r="H22">
            <v>10538782.199999999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>
            <v>0</v>
          </cell>
          <cell r="S22"/>
          <cell r="T22"/>
          <cell r="U22"/>
          <cell r="V22"/>
          <cell r="W22">
            <v>0</v>
          </cell>
          <cell r="X22"/>
          <cell r="Y22">
            <v>0</v>
          </cell>
          <cell r="Z22"/>
          <cell r="AA22"/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10789</v>
          </cell>
          <cell r="AI22">
            <v>10538782.199999999</v>
          </cell>
        </row>
        <row r="23">
          <cell r="B23" t="str">
            <v>DOMI</v>
          </cell>
          <cell r="C23" t="str">
            <v>Домикс сек ҮЦК ХХК</v>
          </cell>
          <cell r="D23">
            <v>26810</v>
          </cell>
          <cell r="E23">
            <v>4755936.4800000004</v>
          </cell>
          <cell r="F23">
            <v>14581</v>
          </cell>
          <cell r="G23">
            <v>6383134.0999999996</v>
          </cell>
          <cell r="H23">
            <v>11139070.58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>
            <v>0</v>
          </cell>
          <cell r="S23"/>
          <cell r="T23"/>
          <cell r="U23"/>
          <cell r="V23"/>
          <cell r="W23">
            <v>0</v>
          </cell>
          <cell r="X23"/>
          <cell r="Y23">
            <v>0</v>
          </cell>
          <cell r="Z23"/>
          <cell r="AA23"/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41391</v>
          </cell>
          <cell r="AI23">
            <v>11139070.58</v>
          </cell>
        </row>
        <row r="24">
          <cell r="B24" t="str">
            <v>DRBR</v>
          </cell>
          <cell r="C24" t="str">
            <v>Дархан брокер ХХК</v>
          </cell>
          <cell r="D24">
            <v>32445</v>
          </cell>
          <cell r="E24">
            <v>12903999.93</v>
          </cell>
          <cell r="F24">
            <v>53418</v>
          </cell>
          <cell r="G24">
            <v>26314533.030000001</v>
          </cell>
          <cell r="H24">
            <v>39218532.960000001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>
            <v>0</v>
          </cell>
          <cell r="S24"/>
          <cell r="T24"/>
          <cell r="U24"/>
          <cell r="V24"/>
          <cell r="W24">
            <v>0</v>
          </cell>
          <cell r="X24"/>
          <cell r="Y24">
            <v>0</v>
          </cell>
          <cell r="Z24"/>
          <cell r="AA24"/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85863</v>
          </cell>
          <cell r="AI24">
            <v>39218532.960000001</v>
          </cell>
        </row>
        <row r="25">
          <cell r="B25" t="str">
            <v>ECM</v>
          </cell>
          <cell r="C25" t="str">
            <v>Евразиа капитал монголиа ХХК</v>
          </cell>
          <cell r="D25">
            <v>0</v>
          </cell>
          <cell r="E25">
            <v>0</v>
          </cell>
          <cell r="F25">
            <v>73860</v>
          </cell>
          <cell r="G25">
            <v>81533108.5</v>
          </cell>
          <cell r="H25">
            <v>81533108.5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>
            <v>0</v>
          </cell>
          <cell r="S25"/>
          <cell r="T25"/>
          <cell r="U25"/>
          <cell r="V25"/>
          <cell r="W25">
            <v>0</v>
          </cell>
          <cell r="X25"/>
          <cell r="Y25">
            <v>0</v>
          </cell>
          <cell r="Z25"/>
          <cell r="AA25"/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73860</v>
          </cell>
          <cell r="AI25">
            <v>81533108.5</v>
          </cell>
        </row>
        <row r="26">
          <cell r="B26" t="str">
            <v>FCX</v>
          </cell>
          <cell r="C26" t="str">
            <v>Эф Си Икс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/>
          <cell r="J26"/>
          <cell r="K26"/>
          <cell r="L26"/>
          <cell r="M26">
            <v>0</v>
          </cell>
          <cell r="N26"/>
          <cell r="O26"/>
          <cell r="P26"/>
          <cell r="Q26"/>
          <cell r="R26">
            <v>0</v>
          </cell>
          <cell r="S26"/>
          <cell r="T26"/>
          <cell r="U26"/>
          <cell r="V26"/>
          <cell r="W26">
            <v>0</v>
          </cell>
          <cell r="X26"/>
          <cell r="Y26">
            <v>0</v>
          </cell>
          <cell r="Z26"/>
          <cell r="AA26"/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 t="str">
            <v>GATR</v>
          </cell>
          <cell r="C27" t="str">
            <v>Гацуурт трейд ХХК</v>
          </cell>
          <cell r="D27">
            <v>2200</v>
          </cell>
          <cell r="E27">
            <v>587100</v>
          </cell>
          <cell r="F27">
            <v>0</v>
          </cell>
          <cell r="G27">
            <v>0</v>
          </cell>
          <cell r="H27">
            <v>587100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>
            <v>0</v>
          </cell>
          <cell r="S27"/>
          <cell r="T27"/>
          <cell r="U27"/>
          <cell r="V27"/>
          <cell r="W27">
            <v>0</v>
          </cell>
          <cell r="X27"/>
          <cell r="Y27">
            <v>0</v>
          </cell>
          <cell r="Z27"/>
          <cell r="AA27"/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2200</v>
          </cell>
          <cell r="AI27">
            <v>587100</v>
          </cell>
        </row>
        <row r="28">
          <cell r="B28" t="str">
            <v>GAUL</v>
          </cell>
          <cell r="C28" t="str">
            <v>Гаүли ХХК</v>
          </cell>
          <cell r="D28">
            <v>167218</v>
          </cell>
          <cell r="E28">
            <v>33673950.989999995</v>
          </cell>
          <cell r="F28">
            <v>219568</v>
          </cell>
          <cell r="G28">
            <v>88470336.890000001</v>
          </cell>
          <cell r="H28">
            <v>122144287.88</v>
          </cell>
          <cell r="I28"/>
          <cell r="J28"/>
          <cell r="K28"/>
          <cell r="L28"/>
          <cell r="M28">
            <v>0</v>
          </cell>
          <cell r="N28">
            <v>36267</v>
          </cell>
          <cell r="O28">
            <v>36267000</v>
          </cell>
          <cell r="P28"/>
          <cell r="Q28"/>
          <cell r="R28">
            <v>36267000</v>
          </cell>
          <cell r="S28">
            <v>335</v>
          </cell>
          <cell r="T28">
            <v>33500000</v>
          </cell>
          <cell r="U28"/>
          <cell r="V28"/>
          <cell r="W28">
            <v>33500000</v>
          </cell>
          <cell r="X28">
            <v>624</v>
          </cell>
          <cell r="Y28">
            <v>177750768.00000003</v>
          </cell>
          <cell r="Z28"/>
          <cell r="AA28"/>
          <cell r="AB28">
            <v>177750768.00000003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424012</v>
          </cell>
          <cell r="AI28">
            <v>369662055.88</v>
          </cell>
        </row>
        <row r="29">
          <cell r="B29" t="str">
            <v>GDEV</v>
          </cell>
          <cell r="C29" t="str">
            <v>Гранддевелопмент ХХК</v>
          </cell>
          <cell r="D29">
            <v>65323</v>
          </cell>
          <cell r="E29">
            <v>10447804</v>
          </cell>
          <cell r="F29">
            <v>34524</v>
          </cell>
          <cell r="G29">
            <v>10875368.1</v>
          </cell>
          <cell r="H29">
            <v>21323172.100000001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>
            <v>0</v>
          </cell>
          <cell r="S29"/>
          <cell r="T29"/>
          <cell r="U29"/>
          <cell r="V29"/>
          <cell r="W29">
            <v>0</v>
          </cell>
          <cell r="X29"/>
          <cell r="Y29">
            <v>0</v>
          </cell>
          <cell r="Z29"/>
          <cell r="AA29"/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99847</v>
          </cell>
          <cell r="AI29">
            <v>21323172.100000001</v>
          </cell>
        </row>
        <row r="30">
          <cell r="B30" t="str">
            <v>GDSC</v>
          </cell>
          <cell r="C30" t="str">
            <v>Гүүдсек ХХК</v>
          </cell>
          <cell r="D30">
            <v>132704</v>
          </cell>
          <cell r="E30">
            <v>68044323.069999993</v>
          </cell>
          <cell r="F30">
            <v>875884</v>
          </cell>
          <cell r="G30">
            <v>153711846.41999999</v>
          </cell>
          <cell r="H30">
            <v>221756169.48999998</v>
          </cell>
          <cell r="I30"/>
          <cell r="J30"/>
          <cell r="K30"/>
          <cell r="L30"/>
          <cell r="M30">
            <v>0</v>
          </cell>
          <cell r="N30">
            <v>25697</v>
          </cell>
          <cell r="O30">
            <v>25697000</v>
          </cell>
          <cell r="P30"/>
          <cell r="Q30"/>
          <cell r="R30">
            <v>25697000</v>
          </cell>
          <cell r="S30">
            <v>1602</v>
          </cell>
          <cell r="T30">
            <v>160200000</v>
          </cell>
          <cell r="U30"/>
          <cell r="V30"/>
          <cell r="W30">
            <v>160200000</v>
          </cell>
          <cell r="X30">
            <v>2274</v>
          </cell>
          <cell r="Y30">
            <v>647764818.00000012</v>
          </cell>
          <cell r="Z30"/>
          <cell r="AA30"/>
          <cell r="AB30">
            <v>647764818.00000012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1038161</v>
          </cell>
          <cell r="AI30">
            <v>1055417987.4900001</v>
          </cell>
        </row>
        <row r="31">
          <cell r="B31" t="str">
            <v>GLMT</v>
          </cell>
          <cell r="C31" t="str">
            <v>Голомт Капитал ХХК</v>
          </cell>
          <cell r="D31">
            <v>1843515</v>
          </cell>
          <cell r="E31">
            <v>348402556.48000002</v>
          </cell>
          <cell r="F31">
            <v>2394170</v>
          </cell>
          <cell r="G31">
            <v>467558859.42000002</v>
          </cell>
          <cell r="H31">
            <v>815961415.9000001</v>
          </cell>
          <cell r="I31">
            <v>570</v>
          </cell>
          <cell r="J31">
            <v>57000000</v>
          </cell>
          <cell r="K31"/>
          <cell r="L31"/>
          <cell r="M31">
            <v>57000000</v>
          </cell>
          <cell r="N31">
            <v>186596</v>
          </cell>
          <cell r="O31">
            <v>186596000</v>
          </cell>
          <cell r="P31"/>
          <cell r="Q31"/>
          <cell r="R31">
            <v>186596000</v>
          </cell>
          <cell r="S31">
            <v>1502442</v>
          </cell>
          <cell r="T31">
            <v>150244200000</v>
          </cell>
          <cell r="U31"/>
          <cell r="V31"/>
          <cell r="W31">
            <v>150244200000</v>
          </cell>
          <cell r="X31">
            <v>32476</v>
          </cell>
          <cell r="Y31">
            <v>9251015932</v>
          </cell>
          <cell r="Z31"/>
          <cell r="AA31"/>
          <cell r="AB31">
            <v>9251015932</v>
          </cell>
          <cell r="AC31">
            <v>81</v>
          </cell>
          <cell r="AD31">
            <v>23072586</v>
          </cell>
          <cell r="AE31">
            <v>1500004</v>
          </cell>
          <cell r="AF31">
            <v>150000555066</v>
          </cell>
          <cell r="AG31">
            <v>150023627652</v>
          </cell>
          <cell r="AH31">
            <v>7459854</v>
          </cell>
          <cell r="AI31">
            <v>310578400999.90002</v>
          </cell>
        </row>
        <row r="32">
          <cell r="B32" t="str">
            <v>GNDX</v>
          </cell>
          <cell r="C32" t="str">
            <v>Гендекс ХХК</v>
          </cell>
          <cell r="D32">
            <v>0</v>
          </cell>
          <cell r="E32">
            <v>0</v>
          </cell>
          <cell r="F32">
            <v>40000</v>
          </cell>
          <cell r="G32">
            <v>48100538</v>
          </cell>
          <cell r="H32">
            <v>48100538</v>
          </cell>
          <cell r="I32"/>
          <cell r="J32"/>
          <cell r="K32"/>
          <cell r="L32"/>
          <cell r="M32">
            <v>0</v>
          </cell>
          <cell r="N32"/>
          <cell r="O32"/>
          <cell r="P32"/>
          <cell r="Q32"/>
          <cell r="R32">
            <v>0</v>
          </cell>
          <cell r="S32"/>
          <cell r="T32"/>
          <cell r="U32"/>
          <cell r="V32"/>
          <cell r="W32">
            <v>0</v>
          </cell>
          <cell r="X32"/>
          <cell r="Y32">
            <v>0</v>
          </cell>
          <cell r="Z32"/>
          <cell r="AA32"/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40000</v>
          </cell>
          <cell r="AI32">
            <v>48100538</v>
          </cell>
        </row>
        <row r="33">
          <cell r="B33" t="str">
            <v>HUN</v>
          </cell>
          <cell r="C33" t="str">
            <v>Хүннү Эмпайр ХХК</v>
          </cell>
          <cell r="D33">
            <v>1777</v>
          </cell>
          <cell r="E33">
            <v>2307149</v>
          </cell>
          <cell r="F33">
            <v>32831</v>
          </cell>
          <cell r="G33">
            <v>9159638.1500000004</v>
          </cell>
          <cell r="H33">
            <v>11466787.15</v>
          </cell>
          <cell r="I33"/>
          <cell r="J33"/>
          <cell r="K33"/>
          <cell r="L33"/>
          <cell r="M33">
            <v>0</v>
          </cell>
          <cell r="N33">
            <v>24400</v>
          </cell>
          <cell r="O33">
            <v>24400000</v>
          </cell>
          <cell r="P33"/>
          <cell r="Q33"/>
          <cell r="R33">
            <v>24400000</v>
          </cell>
          <cell r="S33">
            <v>1</v>
          </cell>
          <cell r="T33">
            <v>100000</v>
          </cell>
          <cell r="U33"/>
          <cell r="V33"/>
          <cell r="W33">
            <v>100000</v>
          </cell>
          <cell r="X33">
            <v>13</v>
          </cell>
          <cell r="Y33">
            <v>3703141.0000000005</v>
          </cell>
          <cell r="Z33"/>
          <cell r="AA33"/>
          <cell r="AB33">
            <v>3703141.0000000005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59022</v>
          </cell>
          <cell r="AI33">
            <v>39669928.149999999</v>
          </cell>
        </row>
        <row r="34">
          <cell r="B34" t="str">
            <v>INVC</v>
          </cell>
          <cell r="C34" t="str">
            <v>Инвескор капитал ҮЦК</v>
          </cell>
          <cell r="D34">
            <v>7325</v>
          </cell>
          <cell r="E34">
            <v>3087860.85</v>
          </cell>
          <cell r="F34">
            <v>7817</v>
          </cell>
          <cell r="G34">
            <v>6905899.25</v>
          </cell>
          <cell r="H34">
            <v>9993760.0999999996</v>
          </cell>
          <cell r="I34">
            <v>47100</v>
          </cell>
          <cell r="J34">
            <v>4710000000</v>
          </cell>
          <cell r="K34">
            <v>60000</v>
          </cell>
          <cell r="L34">
            <v>6000000000</v>
          </cell>
          <cell r="M34">
            <v>10710000000</v>
          </cell>
          <cell r="N34"/>
          <cell r="O34"/>
          <cell r="P34"/>
          <cell r="Q34"/>
          <cell r="R34">
            <v>0</v>
          </cell>
          <cell r="S34">
            <v>10</v>
          </cell>
          <cell r="T34">
            <v>1000000</v>
          </cell>
          <cell r="U34"/>
          <cell r="V34"/>
          <cell r="W34">
            <v>1000000</v>
          </cell>
          <cell r="X34"/>
          <cell r="Y34">
            <v>0</v>
          </cell>
          <cell r="Z34"/>
          <cell r="AA34"/>
          <cell r="AB34">
            <v>0</v>
          </cell>
          <cell r="AC34">
            <v>1100</v>
          </cell>
          <cell r="AD34">
            <v>110000000</v>
          </cell>
          <cell r="AE34">
            <v>1100</v>
          </cell>
          <cell r="AF34">
            <v>110000000</v>
          </cell>
          <cell r="AG34">
            <v>220000000</v>
          </cell>
          <cell r="AH34">
            <v>124452</v>
          </cell>
          <cell r="AI34">
            <v>10940993760.1</v>
          </cell>
        </row>
        <row r="35">
          <cell r="B35" t="str">
            <v>LFTI</v>
          </cell>
          <cell r="C35" t="str">
            <v>Лайфтайм инвестмент ХХК</v>
          </cell>
          <cell r="D35">
            <v>12116</v>
          </cell>
          <cell r="E35">
            <v>15186189.5</v>
          </cell>
          <cell r="F35">
            <v>31699</v>
          </cell>
          <cell r="G35">
            <v>5915998.5</v>
          </cell>
          <cell r="H35">
            <v>21102188</v>
          </cell>
          <cell r="I35"/>
          <cell r="J35"/>
          <cell r="K35"/>
          <cell r="L35"/>
          <cell r="M35">
            <v>0</v>
          </cell>
          <cell r="N35">
            <v>7100</v>
          </cell>
          <cell r="O35">
            <v>7100000</v>
          </cell>
          <cell r="P35"/>
          <cell r="Q35"/>
          <cell r="R35">
            <v>7100000</v>
          </cell>
          <cell r="S35"/>
          <cell r="T35"/>
          <cell r="U35"/>
          <cell r="V35"/>
          <cell r="W35">
            <v>0</v>
          </cell>
          <cell r="X35"/>
          <cell r="Y35">
            <v>0</v>
          </cell>
          <cell r="Z35"/>
          <cell r="AA35"/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50915</v>
          </cell>
          <cell r="AI35">
            <v>28202188</v>
          </cell>
        </row>
        <row r="36">
          <cell r="B36" t="str">
            <v>MERG</v>
          </cell>
          <cell r="C36" t="str">
            <v>Мэргэн санаа ХХК</v>
          </cell>
          <cell r="D36">
            <v>629</v>
          </cell>
          <cell r="E36">
            <v>5470870</v>
          </cell>
          <cell r="F36">
            <v>5702</v>
          </cell>
          <cell r="G36">
            <v>9437435</v>
          </cell>
          <cell r="H36">
            <v>14908305</v>
          </cell>
          <cell r="I36"/>
          <cell r="J36"/>
          <cell r="K36"/>
          <cell r="L36"/>
          <cell r="M36">
            <v>0</v>
          </cell>
          <cell r="N36">
            <v>45</v>
          </cell>
          <cell r="O36">
            <v>45000</v>
          </cell>
          <cell r="P36"/>
          <cell r="Q36"/>
          <cell r="R36">
            <v>45000</v>
          </cell>
          <cell r="S36">
            <v>565</v>
          </cell>
          <cell r="T36">
            <v>56500000</v>
          </cell>
          <cell r="U36"/>
          <cell r="V36"/>
          <cell r="W36">
            <v>56500000</v>
          </cell>
          <cell r="X36"/>
          <cell r="Y36">
            <v>0</v>
          </cell>
          <cell r="Z36"/>
          <cell r="AA36"/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6941</v>
          </cell>
          <cell r="AI36">
            <v>71453305</v>
          </cell>
        </row>
        <row r="37">
          <cell r="B37" t="str">
            <v>MIBG</v>
          </cell>
          <cell r="C37" t="str">
            <v>Мандал Капитал Маркетс ҮЦК</v>
          </cell>
          <cell r="D37">
            <v>15251768</v>
          </cell>
          <cell r="E37">
            <v>1257603417.76</v>
          </cell>
          <cell r="F37">
            <v>15192290</v>
          </cell>
          <cell r="G37">
            <v>6277999414.8400002</v>
          </cell>
          <cell r="H37">
            <v>7535602832.6000004</v>
          </cell>
          <cell r="I37"/>
          <cell r="J37"/>
          <cell r="K37"/>
          <cell r="L37"/>
          <cell r="M37">
            <v>0</v>
          </cell>
          <cell r="N37">
            <v>39950670</v>
          </cell>
          <cell r="O37">
            <v>39950670000</v>
          </cell>
          <cell r="P37">
            <v>47500000</v>
          </cell>
          <cell r="Q37">
            <v>47500000000</v>
          </cell>
          <cell r="R37">
            <v>87450670000</v>
          </cell>
          <cell r="S37"/>
          <cell r="T37"/>
          <cell r="U37"/>
          <cell r="V37"/>
          <cell r="W37">
            <v>0</v>
          </cell>
          <cell r="X37"/>
          <cell r="Y37">
            <v>0</v>
          </cell>
          <cell r="Z37"/>
          <cell r="AA37"/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117894728</v>
          </cell>
          <cell r="AI37">
            <v>94986272832.600006</v>
          </cell>
        </row>
        <row r="38">
          <cell r="B38" t="str">
            <v>MICC</v>
          </cell>
          <cell r="C38" t="str">
            <v>Эм Ай Си Си ХХК</v>
          </cell>
          <cell r="D38">
            <v>39516</v>
          </cell>
          <cell r="E38">
            <v>15188555</v>
          </cell>
          <cell r="F38">
            <v>3468</v>
          </cell>
          <cell r="G38">
            <v>9305615</v>
          </cell>
          <cell r="H38">
            <v>24494170</v>
          </cell>
          <cell r="I38"/>
          <cell r="J38"/>
          <cell r="K38"/>
          <cell r="L38"/>
          <cell r="M38">
            <v>0</v>
          </cell>
          <cell r="N38"/>
          <cell r="O38"/>
          <cell r="P38"/>
          <cell r="Q38"/>
          <cell r="R38">
            <v>0</v>
          </cell>
          <cell r="S38">
            <v>11</v>
          </cell>
          <cell r="T38">
            <v>1100000</v>
          </cell>
          <cell r="U38"/>
          <cell r="V38"/>
          <cell r="W38">
            <v>1100000</v>
          </cell>
          <cell r="X38">
            <v>362</v>
          </cell>
          <cell r="Y38">
            <v>103118234.00000001</v>
          </cell>
          <cell r="Z38"/>
          <cell r="AA38"/>
          <cell r="AB38">
            <v>103118234.00000001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43357</v>
          </cell>
          <cell r="AI38">
            <v>128712404.00000001</v>
          </cell>
        </row>
        <row r="39">
          <cell r="B39" t="str">
            <v>MNET</v>
          </cell>
          <cell r="C39" t="str">
            <v>Ард секюритиз ХХК</v>
          </cell>
          <cell r="D39">
            <v>5288966</v>
          </cell>
          <cell r="E39">
            <v>7417232246.0500002</v>
          </cell>
          <cell r="F39">
            <v>4465784</v>
          </cell>
          <cell r="G39">
            <v>2394857954.3200002</v>
          </cell>
          <cell r="H39">
            <v>9812090200.3700008</v>
          </cell>
          <cell r="I39"/>
          <cell r="J39"/>
          <cell r="K39"/>
          <cell r="L39"/>
          <cell r="M39">
            <v>0</v>
          </cell>
          <cell r="N39">
            <v>92593</v>
          </cell>
          <cell r="O39">
            <v>92593000</v>
          </cell>
          <cell r="P39"/>
          <cell r="Q39"/>
          <cell r="R39">
            <v>92593000</v>
          </cell>
          <cell r="S39">
            <v>624</v>
          </cell>
          <cell r="T39">
            <v>62400000</v>
          </cell>
          <cell r="U39"/>
          <cell r="V39"/>
          <cell r="W39">
            <v>62400000</v>
          </cell>
          <cell r="X39">
            <v>1016</v>
          </cell>
          <cell r="Y39">
            <v>289414712</v>
          </cell>
          <cell r="Z39"/>
          <cell r="AA39"/>
          <cell r="AB39">
            <v>289414712</v>
          </cell>
          <cell r="AC39">
            <v>30</v>
          </cell>
          <cell r="AD39">
            <v>3176006</v>
          </cell>
          <cell r="AE39">
            <v>45</v>
          </cell>
          <cell r="AF39">
            <v>7276770</v>
          </cell>
          <cell r="AG39">
            <v>10452776</v>
          </cell>
          <cell r="AH39">
            <v>9849058</v>
          </cell>
          <cell r="AI39">
            <v>10266950688.370001</v>
          </cell>
        </row>
        <row r="40">
          <cell r="B40" t="str">
            <v>MOHU</v>
          </cell>
          <cell r="C40" t="str">
            <v>Монгол хувьцаа ХХК</v>
          </cell>
          <cell r="D40">
            <v>41965</v>
          </cell>
          <cell r="E40">
            <v>12689915.800000001</v>
          </cell>
          <cell r="F40">
            <v>0</v>
          </cell>
          <cell r="G40">
            <v>0</v>
          </cell>
          <cell r="H40">
            <v>12689915.800000001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>
            <v>0</v>
          </cell>
          <cell r="S40"/>
          <cell r="T40"/>
          <cell r="U40"/>
          <cell r="V40"/>
          <cell r="W40">
            <v>0</v>
          </cell>
          <cell r="X40"/>
          <cell r="Y40">
            <v>0</v>
          </cell>
          <cell r="Z40"/>
          <cell r="AA40"/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41965</v>
          </cell>
          <cell r="AI40">
            <v>12689915.800000001</v>
          </cell>
        </row>
        <row r="41">
          <cell r="B41" t="str">
            <v>MONG</v>
          </cell>
          <cell r="C41" t="str">
            <v>Монгол секюритиес 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>
            <v>0</v>
          </cell>
          <cell r="S41"/>
          <cell r="T41"/>
          <cell r="U41"/>
          <cell r="V41"/>
          <cell r="W41">
            <v>0</v>
          </cell>
          <cell r="X41"/>
          <cell r="Y41">
            <v>0</v>
          </cell>
          <cell r="Z41"/>
          <cell r="AA41"/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B42" t="str">
            <v>MSDQ</v>
          </cell>
          <cell r="C42" t="str">
            <v>Масдак ХХК</v>
          </cell>
          <cell r="D42">
            <v>0</v>
          </cell>
          <cell r="E42">
            <v>0</v>
          </cell>
          <cell r="F42">
            <v>4380</v>
          </cell>
          <cell r="G42">
            <v>201480</v>
          </cell>
          <cell r="H42">
            <v>201480</v>
          </cell>
          <cell r="I42"/>
          <cell r="J42"/>
          <cell r="K42"/>
          <cell r="L42"/>
          <cell r="M42">
            <v>0</v>
          </cell>
          <cell r="N42"/>
          <cell r="O42"/>
          <cell r="P42"/>
          <cell r="Q42"/>
          <cell r="R42">
            <v>0</v>
          </cell>
          <cell r="S42"/>
          <cell r="T42"/>
          <cell r="U42"/>
          <cell r="V42"/>
          <cell r="W42">
            <v>0</v>
          </cell>
          <cell r="X42"/>
          <cell r="Y42">
            <v>0</v>
          </cell>
          <cell r="Z42"/>
          <cell r="AA42"/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4380</v>
          </cell>
          <cell r="AI42">
            <v>201480</v>
          </cell>
        </row>
        <row r="43">
          <cell r="B43" t="str">
            <v>MSEC</v>
          </cell>
          <cell r="C43" t="str">
            <v>Монсек ХХК</v>
          </cell>
          <cell r="D43">
            <v>64005</v>
          </cell>
          <cell r="E43">
            <v>9562758.0500000007</v>
          </cell>
          <cell r="F43">
            <v>81245</v>
          </cell>
          <cell r="G43">
            <v>26372239.510000002</v>
          </cell>
          <cell r="H43">
            <v>35934997.560000002</v>
          </cell>
          <cell r="I43">
            <v>100</v>
          </cell>
          <cell r="J43">
            <v>10000000</v>
          </cell>
          <cell r="K43"/>
          <cell r="L43"/>
          <cell r="M43">
            <v>10000000</v>
          </cell>
          <cell r="N43">
            <v>8493</v>
          </cell>
          <cell r="O43">
            <v>8493000</v>
          </cell>
          <cell r="P43"/>
          <cell r="Q43"/>
          <cell r="R43">
            <v>8493000</v>
          </cell>
          <cell r="S43">
            <v>3712</v>
          </cell>
          <cell r="T43">
            <v>371200000</v>
          </cell>
          <cell r="U43"/>
          <cell r="V43"/>
          <cell r="W43">
            <v>371200000</v>
          </cell>
          <cell r="X43">
            <v>196</v>
          </cell>
          <cell r="Y43">
            <v>55831972.000000007</v>
          </cell>
          <cell r="Z43"/>
          <cell r="AA43"/>
          <cell r="AB43">
            <v>55831972.000000007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157751</v>
          </cell>
          <cell r="AI43">
            <v>481459969.56</v>
          </cell>
        </row>
        <row r="44">
          <cell r="B44" t="str">
            <v>NOVL</v>
          </cell>
          <cell r="C44" t="str">
            <v>Новел инвестмент ХХК</v>
          </cell>
          <cell r="D44">
            <v>266916</v>
          </cell>
          <cell r="E44">
            <v>408400684.97000003</v>
          </cell>
          <cell r="F44">
            <v>651063</v>
          </cell>
          <cell r="G44">
            <v>134031520.09</v>
          </cell>
          <cell r="H44">
            <v>542432205.06000006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>
            <v>0</v>
          </cell>
          <cell r="S44"/>
          <cell r="T44"/>
          <cell r="U44"/>
          <cell r="V44"/>
          <cell r="W44">
            <v>0</v>
          </cell>
          <cell r="X44">
            <v>9</v>
          </cell>
          <cell r="Y44">
            <v>2563713</v>
          </cell>
          <cell r="Z44"/>
          <cell r="AA44"/>
          <cell r="AB44">
            <v>2563713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917988</v>
          </cell>
          <cell r="AI44">
            <v>544995918.06000006</v>
          </cell>
        </row>
        <row r="45">
          <cell r="B45" t="str">
            <v>NSEC</v>
          </cell>
          <cell r="C45" t="str">
            <v>Нэйшнл сэкюритис ХХК</v>
          </cell>
          <cell r="D45">
            <v>970766</v>
          </cell>
          <cell r="E45">
            <v>238298739.50999999</v>
          </cell>
          <cell r="F45">
            <v>765543</v>
          </cell>
          <cell r="G45">
            <v>229021472.52000001</v>
          </cell>
          <cell r="H45">
            <v>467320212.02999997</v>
          </cell>
          <cell r="I45"/>
          <cell r="J45"/>
          <cell r="K45"/>
          <cell r="L45"/>
          <cell r="M45">
            <v>0</v>
          </cell>
          <cell r="N45">
            <v>300</v>
          </cell>
          <cell r="O45">
            <v>300000</v>
          </cell>
          <cell r="P45"/>
          <cell r="Q45"/>
          <cell r="R45">
            <v>300000</v>
          </cell>
          <cell r="S45">
            <v>16</v>
          </cell>
          <cell r="T45">
            <v>1600000</v>
          </cell>
          <cell r="U45"/>
          <cell r="V45"/>
          <cell r="W45">
            <v>1600000</v>
          </cell>
          <cell r="X45">
            <v>35</v>
          </cell>
          <cell r="Y45">
            <v>9969995.0000000019</v>
          </cell>
          <cell r="Z45"/>
          <cell r="AA45"/>
          <cell r="AB45">
            <v>9969995.0000000019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1736660</v>
          </cell>
          <cell r="AI45">
            <v>479190207.02999997</v>
          </cell>
        </row>
        <row r="46">
          <cell r="B46" t="str">
            <v>RISM</v>
          </cell>
          <cell r="C46" t="str">
            <v>Райнос инвестмент ҮЦК ХХК</v>
          </cell>
          <cell r="D46">
            <v>4381838</v>
          </cell>
          <cell r="E46">
            <v>207354630.05000001</v>
          </cell>
          <cell r="F46">
            <v>228719</v>
          </cell>
          <cell r="G46">
            <v>81145508.480000004</v>
          </cell>
          <cell r="H46">
            <v>288500138.53000003</v>
          </cell>
          <cell r="I46">
            <v>1669</v>
          </cell>
          <cell r="J46">
            <v>166900000</v>
          </cell>
          <cell r="K46"/>
          <cell r="L46"/>
          <cell r="M46">
            <v>166900000</v>
          </cell>
          <cell r="N46">
            <v>25554</v>
          </cell>
          <cell r="O46">
            <v>25554000</v>
          </cell>
          <cell r="P46"/>
          <cell r="Q46"/>
          <cell r="R46">
            <v>25554000</v>
          </cell>
          <cell r="S46">
            <v>20</v>
          </cell>
          <cell r="T46">
            <v>2000000</v>
          </cell>
          <cell r="U46"/>
          <cell r="V46"/>
          <cell r="W46">
            <v>2000000</v>
          </cell>
          <cell r="X46">
            <v>221</v>
          </cell>
          <cell r="Y46">
            <v>62953397.000000007</v>
          </cell>
          <cell r="Z46"/>
          <cell r="AA46"/>
          <cell r="AB46">
            <v>62953397.000000007</v>
          </cell>
          <cell r="AC46">
            <v>38</v>
          </cell>
          <cell r="AD46">
            <v>3800000</v>
          </cell>
          <cell r="AE46">
            <v>43</v>
          </cell>
          <cell r="AF46">
            <v>4300000</v>
          </cell>
          <cell r="AG46">
            <v>8100000</v>
          </cell>
          <cell r="AH46">
            <v>4638102</v>
          </cell>
          <cell r="AI46">
            <v>554007535.52999997</v>
          </cell>
        </row>
        <row r="47">
          <cell r="B47" t="str">
            <v>SANR</v>
          </cell>
          <cell r="C47" t="str">
            <v>Санар ХХК</v>
          </cell>
          <cell r="D47">
            <v>1000</v>
          </cell>
          <cell r="E47">
            <v>510000</v>
          </cell>
          <cell r="F47">
            <v>7500</v>
          </cell>
          <cell r="G47">
            <v>7531521.0199999996</v>
          </cell>
          <cell r="H47">
            <v>8041521.0199999996</v>
          </cell>
          <cell r="I47"/>
          <cell r="J47"/>
          <cell r="K47"/>
          <cell r="L47"/>
          <cell r="M47">
            <v>0</v>
          </cell>
          <cell r="N47"/>
          <cell r="O47"/>
          <cell r="P47"/>
          <cell r="Q47"/>
          <cell r="R47">
            <v>0</v>
          </cell>
          <cell r="S47"/>
          <cell r="T47"/>
          <cell r="U47"/>
          <cell r="V47"/>
          <cell r="W47">
            <v>0</v>
          </cell>
          <cell r="X47"/>
          <cell r="Y47">
            <v>0</v>
          </cell>
          <cell r="Z47"/>
          <cell r="AA47"/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8500</v>
          </cell>
          <cell r="AI47">
            <v>8041521.0199999996</v>
          </cell>
        </row>
        <row r="48">
          <cell r="B48" t="str">
            <v>SECP</v>
          </cell>
          <cell r="C48" t="str">
            <v>СИКАП</v>
          </cell>
          <cell r="D48">
            <v>30401</v>
          </cell>
          <cell r="E48">
            <v>10096763</v>
          </cell>
          <cell r="F48">
            <v>23671</v>
          </cell>
          <cell r="G48">
            <v>425130.9</v>
          </cell>
          <cell r="H48">
            <v>10521893.9</v>
          </cell>
          <cell r="I48"/>
          <cell r="J48"/>
          <cell r="K48"/>
          <cell r="L48"/>
          <cell r="M48">
            <v>0</v>
          </cell>
          <cell r="N48">
            <v>5000</v>
          </cell>
          <cell r="O48">
            <v>5000000</v>
          </cell>
          <cell r="P48"/>
          <cell r="Q48"/>
          <cell r="R48">
            <v>5000000</v>
          </cell>
          <cell r="S48"/>
          <cell r="T48"/>
          <cell r="U48"/>
          <cell r="V48"/>
          <cell r="W48">
            <v>0</v>
          </cell>
          <cell r="X48">
            <v>419</v>
          </cell>
          <cell r="Y48">
            <v>119355083</v>
          </cell>
          <cell r="Z48"/>
          <cell r="AA48"/>
          <cell r="AB48">
            <v>119355083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59491</v>
          </cell>
          <cell r="AI48">
            <v>134876976.90000001</v>
          </cell>
        </row>
        <row r="49">
          <cell r="B49" t="str">
            <v>SGC</v>
          </cell>
          <cell r="C49" t="str">
            <v>Эс Жи Капитал ХХК</v>
          </cell>
          <cell r="D49">
            <v>58500</v>
          </cell>
          <cell r="E49">
            <v>5885250</v>
          </cell>
          <cell r="F49">
            <v>57500</v>
          </cell>
          <cell r="G49">
            <v>5767250</v>
          </cell>
          <cell r="H49">
            <v>11652500</v>
          </cell>
          <cell r="I49"/>
          <cell r="J49"/>
          <cell r="K49"/>
          <cell r="L49"/>
          <cell r="M49">
            <v>0</v>
          </cell>
          <cell r="N49"/>
          <cell r="O49"/>
          <cell r="P49"/>
          <cell r="Q49"/>
          <cell r="R49">
            <v>0</v>
          </cell>
          <cell r="S49"/>
          <cell r="T49"/>
          <cell r="U49"/>
          <cell r="V49"/>
          <cell r="W49">
            <v>0</v>
          </cell>
          <cell r="X49"/>
          <cell r="Y49">
            <v>0</v>
          </cell>
          <cell r="Z49"/>
          <cell r="AA49"/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116000</v>
          </cell>
          <cell r="AI49">
            <v>11652500</v>
          </cell>
        </row>
        <row r="50">
          <cell r="B50" t="str">
            <v>SILS</v>
          </cell>
          <cell r="C50" t="str">
            <v>Силвэр лайт секюритиз ҮЦК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>
            <v>0</v>
          </cell>
          <cell r="S50"/>
          <cell r="T50"/>
          <cell r="U50"/>
          <cell r="V50"/>
          <cell r="W50">
            <v>0</v>
          </cell>
          <cell r="X50"/>
          <cell r="Y50">
            <v>0</v>
          </cell>
          <cell r="Z50"/>
          <cell r="AA50"/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</row>
        <row r="51">
          <cell r="B51" t="str">
            <v>STIN</v>
          </cell>
          <cell r="C51" t="str">
            <v>Стандарт инвестмент ХХК</v>
          </cell>
          <cell r="D51">
            <v>1085463</v>
          </cell>
          <cell r="E51">
            <v>323630808</v>
          </cell>
          <cell r="F51">
            <v>5381567</v>
          </cell>
          <cell r="G51">
            <v>1495071875.8199999</v>
          </cell>
          <cell r="H51">
            <v>1818702683.8199999</v>
          </cell>
          <cell r="I51">
            <v>58</v>
          </cell>
          <cell r="J51">
            <v>5800000</v>
          </cell>
          <cell r="K51"/>
          <cell r="L51"/>
          <cell r="M51">
            <v>5800000</v>
          </cell>
          <cell r="N51">
            <v>106302</v>
          </cell>
          <cell r="O51">
            <v>106302000</v>
          </cell>
          <cell r="P51"/>
          <cell r="Q51"/>
          <cell r="R51">
            <v>106302000</v>
          </cell>
          <cell r="S51">
            <v>383</v>
          </cell>
          <cell r="T51">
            <v>38300000</v>
          </cell>
          <cell r="U51"/>
          <cell r="V51"/>
          <cell r="W51">
            <v>38300000</v>
          </cell>
          <cell r="X51">
            <v>716</v>
          </cell>
          <cell r="Y51">
            <v>203957612</v>
          </cell>
          <cell r="Z51"/>
          <cell r="AA51"/>
          <cell r="AB51">
            <v>203957612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6574489</v>
          </cell>
          <cell r="AI51">
            <v>2173062295.8199997</v>
          </cell>
        </row>
        <row r="52">
          <cell r="B52" t="str">
            <v>TABO</v>
          </cell>
          <cell r="C52" t="str">
            <v>Таван богд ХХК</v>
          </cell>
          <cell r="D52">
            <v>321348</v>
          </cell>
          <cell r="E52">
            <v>9672426.3000000007</v>
          </cell>
          <cell r="F52">
            <v>18000</v>
          </cell>
          <cell r="G52">
            <v>4468674</v>
          </cell>
          <cell r="H52">
            <v>14141100.300000001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>
            <v>0</v>
          </cell>
          <cell r="S52"/>
          <cell r="T52"/>
          <cell r="U52"/>
          <cell r="V52"/>
          <cell r="W52">
            <v>0</v>
          </cell>
          <cell r="X52">
            <v>370</v>
          </cell>
          <cell r="Y52">
            <v>105397090.00000001</v>
          </cell>
          <cell r="Z52"/>
          <cell r="AA52"/>
          <cell r="AB52">
            <v>105397090.00000001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339718</v>
          </cell>
          <cell r="AI52">
            <v>119538190.30000001</v>
          </cell>
        </row>
        <row r="53">
          <cell r="B53" t="str">
            <v>TCHB</v>
          </cell>
          <cell r="C53" t="str">
            <v>Тулгат чандмань баян ХХК</v>
          </cell>
          <cell r="D53">
            <v>54219</v>
          </cell>
          <cell r="E53">
            <v>22527923.59</v>
          </cell>
          <cell r="F53">
            <v>44402</v>
          </cell>
          <cell r="G53">
            <v>50388940.399999999</v>
          </cell>
          <cell r="H53">
            <v>72916863.989999995</v>
          </cell>
          <cell r="I53"/>
          <cell r="J53"/>
          <cell r="K53"/>
          <cell r="L53"/>
          <cell r="M53">
            <v>0</v>
          </cell>
          <cell r="N53">
            <v>19254</v>
          </cell>
          <cell r="O53">
            <v>19254000</v>
          </cell>
          <cell r="P53"/>
          <cell r="Q53"/>
          <cell r="R53">
            <v>19254000</v>
          </cell>
          <cell r="S53">
            <v>1</v>
          </cell>
          <cell r="T53">
            <v>100000</v>
          </cell>
          <cell r="U53"/>
          <cell r="V53"/>
          <cell r="W53">
            <v>100000</v>
          </cell>
          <cell r="X53"/>
          <cell r="Y53">
            <v>0</v>
          </cell>
          <cell r="Z53"/>
          <cell r="AA53"/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117876</v>
          </cell>
          <cell r="AI53">
            <v>92270863.989999995</v>
          </cell>
        </row>
        <row r="54">
          <cell r="B54" t="str">
            <v>TDB</v>
          </cell>
          <cell r="C54" t="str">
            <v>Ти Ди Би Капитал ХХК</v>
          </cell>
          <cell r="D54">
            <v>1996853</v>
          </cell>
          <cell r="E54">
            <v>505127356</v>
          </cell>
          <cell r="F54">
            <v>2176879</v>
          </cell>
          <cell r="G54">
            <v>600271210.34000003</v>
          </cell>
          <cell r="H54">
            <v>1105398566.3400002</v>
          </cell>
          <cell r="I54">
            <v>1798</v>
          </cell>
          <cell r="J54">
            <v>179800000</v>
          </cell>
          <cell r="K54"/>
          <cell r="L54"/>
          <cell r="M54">
            <v>179800000</v>
          </cell>
          <cell r="N54">
            <v>437698</v>
          </cell>
          <cell r="O54">
            <v>437698000</v>
          </cell>
          <cell r="P54"/>
          <cell r="Q54"/>
          <cell r="R54">
            <v>437698000</v>
          </cell>
          <cell r="S54">
            <v>3049</v>
          </cell>
          <cell r="T54">
            <v>304900000</v>
          </cell>
          <cell r="U54"/>
          <cell r="V54"/>
          <cell r="W54">
            <v>304900000</v>
          </cell>
          <cell r="X54">
            <v>29635</v>
          </cell>
          <cell r="Y54">
            <v>8441737195</v>
          </cell>
          <cell r="Z54"/>
          <cell r="AA54"/>
          <cell r="AB54">
            <v>8441737195</v>
          </cell>
          <cell r="AC54">
            <v>554</v>
          </cell>
          <cell r="AD54">
            <v>153406240</v>
          </cell>
          <cell r="AE54">
            <v>1150</v>
          </cell>
          <cell r="AF54">
            <v>327606400</v>
          </cell>
          <cell r="AG54">
            <v>481012640</v>
          </cell>
          <cell r="AH54">
            <v>4647616</v>
          </cell>
          <cell r="AI54">
            <v>10950546401.34</v>
          </cell>
        </row>
        <row r="55">
          <cell r="B55" t="str">
            <v>TNGR</v>
          </cell>
          <cell r="C55" t="str">
            <v>Тэнгэр капитал ХХК</v>
          </cell>
          <cell r="D55">
            <v>34234</v>
          </cell>
          <cell r="E55">
            <v>5368612.76</v>
          </cell>
          <cell r="F55">
            <v>53983</v>
          </cell>
          <cell r="G55">
            <v>13195588.26</v>
          </cell>
          <cell r="H55">
            <v>18564201.02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>
            <v>0</v>
          </cell>
          <cell r="S55">
            <v>7019</v>
          </cell>
          <cell r="T55">
            <v>701900000</v>
          </cell>
          <cell r="U55"/>
          <cell r="V55"/>
          <cell r="W55">
            <v>701900000</v>
          </cell>
          <cell r="X55">
            <v>100</v>
          </cell>
          <cell r="Y55">
            <v>28485700</v>
          </cell>
          <cell r="Z55"/>
          <cell r="AA55"/>
          <cell r="AB55">
            <v>28485700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95336</v>
          </cell>
          <cell r="AI55">
            <v>748949901.01999998</v>
          </cell>
        </row>
        <row r="56">
          <cell r="B56" t="str">
            <v>TTOL</v>
          </cell>
          <cell r="C56" t="str">
            <v>Апекс Капитал ҮЦК</v>
          </cell>
          <cell r="D56">
            <v>5444707</v>
          </cell>
          <cell r="E56">
            <v>1345622190.3499999</v>
          </cell>
          <cell r="F56">
            <v>2646686</v>
          </cell>
          <cell r="G56">
            <v>696594793.71000004</v>
          </cell>
          <cell r="H56">
            <v>2042216984.0599999</v>
          </cell>
          <cell r="I56">
            <v>10</v>
          </cell>
          <cell r="J56">
            <v>1000000</v>
          </cell>
          <cell r="K56"/>
          <cell r="L56"/>
          <cell r="M56">
            <v>1000000</v>
          </cell>
          <cell r="N56">
            <v>6023276</v>
          </cell>
          <cell r="O56">
            <v>6023276000</v>
          </cell>
          <cell r="P56"/>
          <cell r="Q56"/>
          <cell r="R56">
            <v>6023276000</v>
          </cell>
          <cell r="S56">
            <v>185</v>
          </cell>
          <cell r="T56">
            <v>18500000</v>
          </cell>
          <cell r="U56"/>
          <cell r="V56"/>
          <cell r="W56">
            <v>18500000</v>
          </cell>
          <cell r="X56">
            <v>1661</v>
          </cell>
          <cell r="Y56">
            <v>473147477.00000006</v>
          </cell>
          <cell r="Z56"/>
          <cell r="AA56"/>
          <cell r="AB56">
            <v>473147477.00000006</v>
          </cell>
          <cell r="AC56">
            <v>0</v>
          </cell>
          <cell r="AD56">
            <v>0</v>
          </cell>
          <cell r="AE56">
            <v>210</v>
          </cell>
          <cell r="AF56">
            <v>59825640</v>
          </cell>
          <cell r="AG56">
            <v>59825640</v>
          </cell>
          <cell r="AH56">
            <v>14116735</v>
          </cell>
          <cell r="AI56">
            <v>8617966101.0599995</v>
          </cell>
        </row>
        <row r="57">
          <cell r="B57" t="str">
            <v>UNDR</v>
          </cell>
          <cell r="C57" t="str">
            <v>Өндөрхаан инвест ХХК</v>
          </cell>
          <cell r="D57">
            <v>6671</v>
          </cell>
          <cell r="E57">
            <v>4240474.4000000004</v>
          </cell>
          <cell r="F57">
            <v>1615</v>
          </cell>
          <cell r="G57">
            <v>4351175</v>
          </cell>
          <cell r="H57">
            <v>8591649.4000000004</v>
          </cell>
          <cell r="I57"/>
          <cell r="J57"/>
          <cell r="K57"/>
          <cell r="L57"/>
          <cell r="M57">
            <v>0</v>
          </cell>
          <cell r="N57"/>
          <cell r="O57"/>
          <cell r="P57"/>
          <cell r="Q57"/>
          <cell r="R57">
            <v>0</v>
          </cell>
          <cell r="S57">
            <v>10</v>
          </cell>
          <cell r="T57">
            <v>1000000</v>
          </cell>
          <cell r="U57"/>
          <cell r="V57"/>
          <cell r="W57">
            <v>1000000</v>
          </cell>
          <cell r="X57">
            <v>34</v>
          </cell>
          <cell r="Y57">
            <v>9685138</v>
          </cell>
          <cell r="Z57"/>
          <cell r="AA57"/>
          <cell r="AB57">
            <v>9685138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8330</v>
          </cell>
          <cell r="AI57">
            <v>19276787.399999999</v>
          </cell>
        </row>
        <row r="58">
          <cell r="B58" t="str">
            <v>ZGB</v>
          </cell>
          <cell r="C58" t="str">
            <v>Таван Богд Капитал ХХК</v>
          </cell>
          <cell r="D58">
            <v>4530354</v>
          </cell>
          <cell r="E58">
            <v>1195456599.99</v>
          </cell>
          <cell r="F58">
            <v>13500</v>
          </cell>
          <cell r="G58">
            <v>3333979.5</v>
          </cell>
          <cell r="H58">
            <v>1198790579.49</v>
          </cell>
          <cell r="I58">
            <v>5295</v>
          </cell>
          <cell r="J58">
            <v>529500000</v>
          </cell>
          <cell r="K58"/>
          <cell r="L58"/>
          <cell r="M58">
            <v>529500000</v>
          </cell>
          <cell r="N58"/>
          <cell r="O58"/>
          <cell r="P58"/>
          <cell r="Q58"/>
          <cell r="R58">
            <v>0</v>
          </cell>
          <cell r="S58"/>
          <cell r="T58"/>
          <cell r="U58"/>
          <cell r="V58"/>
          <cell r="W58">
            <v>0</v>
          </cell>
          <cell r="X58">
            <v>688</v>
          </cell>
          <cell r="Y58">
            <v>195981616</v>
          </cell>
          <cell r="Z58"/>
          <cell r="AA58"/>
          <cell r="AB58">
            <v>195981616</v>
          </cell>
          <cell r="AC58">
            <v>299</v>
          </cell>
          <cell r="AD58">
            <v>89673090</v>
          </cell>
          <cell r="AE58">
            <v>299</v>
          </cell>
          <cell r="AF58">
            <v>89673090</v>
          </cell>
          <cell r="AG58">
            <v>179346180</v>
          </cell>
          <cell r="AH58">
            <v>4550435</v>
          </cell>
          <cell r="AI58">
            <v>2103618375.49</v>
          </cell>
        </row>
        <row r="59">
          <cell r="B59" t="str">
            <v>ZRGD</v>
          </cell>
          <cell r="C59" t="str">
            <v>Зэргэд ХХК</v>
          </cell>
          <cell r="D59">
            <v>15117</v>
          </cell>
          <cell r="E59">
            <v>9355951</v>
          </cell>
          <cell r="F59">
            <v>20300</v>
          </cell>
          <cell r="G59">
            <v>30305477.5</v>
          </cell>
          <cell r="H59">
            <v>39661428.5</v>
          </cell>
          <cell r="I59"/>
          <cell r="J59"/>
          <cell r="K59"/>
          <cell r="L59"/>
          <cell r="M59">
            <v>0</v>
          </cell>
          <cell r="N59">
            <v>4772</v>
          </cell>
          <cell r="O59">
            <v>4772000</v>
          </cell>
          <cell r="P59"/>
          <cell r="Q59"/>
          <cell r="R59">
            <v>4772000</v>
          </cell>
          <cell r="S59">
            <v>661</v>
          </cell>
          <cell r="T59">
            <v>66100000</v>
          </cell>
          <cell r="U59"/>
          <cell r="V59"/>
          <cell r="W59">
            <v>66100000</v>
          </cell>
          <cell r="X59">
            <v>805</v>
          </cell>
          <cell r="Y59">
            <v>229309885</v>
          </cell>
          <cell r="Z59"/>
          <cell r="AA59"/>
          <cell r="AB59">
            <v>229309885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41655</v>
          </cell>
          <cell r="AI59">
            <v>339843313.5</v>
          </cell>
        </row>
        <row r="60">
          <cell r="B60"/>
          <cell r="C60"/>
          <cell r="D60">
            <v>48473085</v>
          </cell>
          <cell r="E60">
            <v>15534528475.239998</v>
          </cell>
          <cell r="F60">
            <v>48473085</v>
          </cell>
          <cell r="G60">
            <v>15534528475.239998</v>
          </cell>
          <cell r="H60"/>
          <cell r="I60">
            <v>60000</v>
          </cell>
          <cell r="J60">
            <v>6000000000</v>
          </cell>
          <cell r="K60">
            <v>60000</v>
          </cell>
          <cell r="L60">
            <v>6000000000</v>
          </cell>
          <cell r="M60"/>
          <cell r="N60">
            <v>47500000</v>
          </cell>
          <cell r="O60">
            <v>47500000000</v>
          </cell>
          <cell r="P60">
            <v>47500000</v>
          </cell>
          <cell r="Q60">
            <v>47500000000</v>
          </cell>
          <cell r="R60"/>
          <cell r="S60">
            <v>1644711</v>
          </cell>
          <cell r="T60">
            <v>164471100000</v>
          </cell>
          <cell r="U60">
            <v>1644711</v>
          </cell>
          <cell r="V60">
            <v>164471100000</v>
          </cell>
          <cell r="W60"/>
          <cell r="X60">
            <v>133199</v>
          </cell>
          <cell r="Y60">
            <v>37942667543</v>
          </cell>
          <cell r="Z60">
            <v>133199</v>
          </cell>
          <cell r="AA60">
            <v>37942667543</v>
          </cell>
          <cell r="AB60"/>
          <cell r="AC60">
            <v>1503103</v>
          </cell>
          <cell r="AD60">
            <v>150664014941</v>
          </cell>
          <cell r="AE60">
            <v>1503103</v>
          </cell>
          <cell r="AF60">
            <v>150664014941</v>
          </cell>
          <cell r="AG60"/>
          <cell r="AH60">
            <v>198628196</v>
          </cell>
          <cell r="AI60">
            <v>844224621918.48035</v>
          </cell>
        </row>
        <row r="61"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</row>
        <row r="63"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</row>
        <row r="64"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</row>
        <row r="65"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</row>
        <row r="67">
          <cell r="G67"/>
          <cell r="H67"/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>
            <v>0</v>
          </cell>
          <cell r="L12">
            <v>0</v>
          </cell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>
            <v>0</v>
          </cell>
          <cell r="L15">
            <v>0</v>
          </cell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>
            <v>0</v>
          </cell>
          <cell r="L17">
            <v>0</v>
          </cell>
          <cell r="M17">
            <v>200000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>
            <v>0</v>
          </cell>
          <cell r="L20">
            <v>0</v>
          </cell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>
            <v>0</v>
          </cell>
          <cell r="L21">
            <v>0</v>
          </cell>
          <cell r="M21">
            <v>2214100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1130</v>
          </cell>
          <cell r="O26">
            <v>129950</v>
          </cell>
          <cell r="P26">
            <v>0</v>
          </cell>
          <cell r="Q26">
            <v>0</v>
          </cell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>
            <v>0</v>
          </cell>
          <cell r="L31">
            <v>0</v>
          </cell>
          <cell r="M31">
            <v>7802700</v>
          </cell>
          <cell r="N31">
            <v>0</v>
          </cell>
          <cell r="O31">
            <v>0</v>
          </cell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5000</v>
          </cell>
          <cell r="O32">
            <v>525050</v>
          </cell>
          <cell r="P32">
            <v>0</v>
          </cell>
          <cell r="Q32">
            <v>0</v>
          </cell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>
            <v>0</v>
          </cell>
          <cell r="L33">
            <v>0</v>
          </cell>
          <cell r="M33">
            <v>5266600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>
            <v>0</v>
          </cell>
          <cell r="L34">
            <v>0</v>
          </cell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>
            <v>0</v>
          </cell>
          <cell r="L36">
            <v>0</v>
          </cell>
          <cell r="M36">
            <v>2070000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>
            <v>0</v>
          </cell>
          <cell r="L37">
            <v>0</v>
          </cell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>
            <v>0</v>
          </cell>
          <cell r="L38">
            <v>0</v>
          </cell>
          <cell r="M38">
            <v>845600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>
            <v>0</v>
          </cell>
          <cell r="L39">
            <v>0</v>
          </cell>
          <cell r="M39">
            <v>7567900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>
            <v>0</v>
          </cell>
          <cell r="L45">
            <v>0</v>
          </cell>
          <cell r="M45">
            <v>3261800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10050</v>
          </cell>
          <cell r="O46">
            <v>1055300.5</v>
          </cell>
          <cell r="P46">
            <v>0</v>
          </cell>
          <cell r="Q46">
            <v>0</v>
          </cell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>
            <v>0</v>
          </cell>
          <cell r="L47">
            <v>0</v>
          </cell>
          <cell r="M47">
            <v>9821800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>
            <v>0</v>
          </cell>
          <cell r="L48">
            <v>0</v>
          </cell>
          <cell r="M48">
            <v>1529900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>
            <v>0</v>
          </cell>
          <cell r="L49">
            <v>0</v>
          </cell>
          <cell r="M49">
            <v>835400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>
            <v>0</v>
          </cell>
          <cell r="L51">
            <v>0</v>
          </cell>
          <cell r="M51">
            <v>100000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>
            <v>0</v>
          </cell>
          <cell r="L54">
            <v>0</v>
          </cell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>
            <v>0</v>
          </cell>
          <cell r="L56">
            <v>0</v>
          </cell>
          <cell r="M56">
            <v>2066200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>
            <v>0</v>
          </cell>
          <cell r="L57">
            <v>0</v>
          </cell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>
            <v>0</v>
          </cell>
          <cell r="L58">
            <v>0</v>
          </cell>
          <cell r="M58">
            <v>8468100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>
            <v>0</v>
          </cell>
          <cell r="L59">
            <v>0</v>
          </cell>
          <cell r="M59">
            <v>76478300</v>
          </cell>
          <cell r="N59">
            <v>11320</v>
          </cell>
          <cell r="O59">
            <v>1280175</v>
          </cell>
          <cell r="P59">
            <v>0</v>
          </cell>
          <cell r="Q59">
            <v>0</v>
          </cell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>
            <v>0</v>
          </cell>
          <cell r="L60">
            <v>0</v>
          </cell>
          <cell r="M60">
            <v>225700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>
            <v>0</v>
          </cell>
          <cell r="L62">
            <v>0</v>
          </cell>
          <cell r="M62">
            <v>3236100</v>
          </cell>
          <cell r="N62">
            <v>0</v>
          </cell>
          <cell r="O62">
            <v>0</v>
          </cell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B63" t="str">
            <v>нийт</v>
          </cell>
          <cell r="C63">
            <v>0</v>
          </cell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5785957304.6400003</v>
          </cell>
          <cell r="R65">
            <v>430211399.19999999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L67">
            <v>845600</v>
          </cell>
          <cell r="R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1273560520.6100001</v>
          </cell>
          <cell r="H16">
            <v>0</v>
          </cell>
          <cell r="I16">
            <v>4200945940</v>
          </cell>
          <cell r="J16">
            <v>138800000</v>
          </cell>
          <cell r="K16">
            <v>0</v>
          </cell>
          <cell r="L16">
            <v>0</v>
          </cell>
          <cell r="M16">
            <v>5613306460.6100006</v>
          </cell>
          <cell r="N16">
            <v>488249404265.03003</v>
          </cell>
        </row>
        <row r="17">
          <cell r="B17" t="str">
            <v>TDB</v>
          </cell>
          <cell r="C17" t="str">
            <v>"ТИ ДИ БИ КАПИТАЛ ҮЦК" ХХК</v>
          </cell>
          <cell r="D17" t="str">
            <v>●</v>
          </cell>
          <cell r="E17" t="str">
            <v>●</v>
          </cell>
          <cell r="F17"/>
          <cell r="G17">
            <v>317302759.87</v>
          </cell>
          <cell r="H17">
            <v>0</v>
          </cell>
          <cell r="I17">
            <v>3946886657</v>
          </cell>
          <cell r="J17">
            <v>89100000</v>
          </cell>
          <cell r="K17">
            <v>0</v>
          </cell>
          <cell r="L17">
            <v>0</v>
          </cell>
          <cell r="M17">
            <v>4353289416.8699999</v>
          </cell>
          <cell r="N17">
            <v>202201928554.97998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1952070583.8800001</v>
          </cell>
          <cell r="H18">
            <v>0</v>
          </cell>
          <cell r="I18">
            <v>0</v>
          </cell>
          <cell r="J18">
            <v>76900000</v>
          </cell>
          <cell r="K18">
            <v>0</v>
          </cell>
          <cell r="L18">
            <v>0</v>
          </cell>
          <cell r="M18">
            <v>2028970583.8800001</v>
          </cell>
          <cell r="N18">
            <v>174729271528.57001</v>
          </cell>
        </row>
        <row r="19">
          <cell r="B19" t="str">
            <v>MNET</v>
          </cell>
          <cell r="C19" t="str">
            <v>"АРД СЕКЬЮРИТИЗ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3341013217.0599999</v>
          </cell>
          <cell r="H19">
            <v>0</v>
          </cell>
          <cell r="I19">
            <v>45871838</v>
          </cell>
          <cell r="J19">
            <v>13000000</v>
          </cell>
          <cell r="K19">
            <v>0</v>
          </cell>
          <cell r="L19">
            <v>0</v>
          </cell>
          <cell r="M19">
            <v>3399885055.0599999</v>
          </cell>
          <cell r="N19">
            <v>165264555680.75</v>
          </cell>
        </row>
        <row r="20">
          <cell r="B20" t="str">
            <v>BULG</v>
          </cell>
          <cell r="C20" t="str">
            <v>"БУЛГАН БРОКЕР ҮЦК" ХХК</v>
          </cell>
          <cell r="D20" t="str">
            <v>●</v>
          </cell>
          <cell r="E20"/>
          <cell r="F20"/>
          <cell r="G20">
            <v>857201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857201</v>
          </cell>
          <cell r="N20">
            <v>161128396697.5</v>
          </cell>
        </row>
        <row r="21">
          <cell r="B21" t="str">
            <v>INVC</v>
          </cell>
          <cell r="C21" t="str">
            <v>"ИНВЕСКОР КАПИТАЛ ҮЦК" ХХК</v>
          </cell>
          <cell r="D21" t="str">
            <v>●</v>
          </cell>
          <cell r="E21" t="str">
            <v>●</v>
          </cell>
          <cell r="F21"/>
          <cell r="G21">
            <v>3222718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3222718</v>
          </cell>
          <cell r="N21">
            <v>23880464950.299999</v>
          </cell>
        </row>
        <row r="22">
          <cell r="B22" t="str">
            <v>LFTI</v>
          </cell>
          <cell r="C22" t="str">
            <v>"ЛАЙФТАЙМ ИНВЕСТМЕНТ ҮЦК" ХХК</v>
          </cell>
          <cell r="D22" t="str">
            <v>●</v>
          </cell>
          <cell r="E22" t="str">
            <v>●</v>
          </cell>
          <cell r="F22"/>
          <cell r="G22">
            <v>11384331</v>
          </cell>
          <cell r="H22">
            <v>0</v>
          </cell>
          <cell r="I22">
            <v>17093580000</v>
          </cell>
          <cell r="J22">
            <v>200000</v>
          </cell>
          <cell r="K22">
            <v>0</v>
          </cell>
          <cell r="L22">
            <v>0</v>
          </cell>
          <cell r="M22">
            <v>17105164331</v>
          </cell>
          <cell r="N22">
            <v>22921925056.610001</v>
          </cell>
        </row>
        <row r="23">
          <cell r="B23" t="str">
            <v>TNGR</v>
          </cell>
          <cell r="C23" t="str">
            <v>"ТЭНГЭР КАПИТАЛ  ҮЦК" ХХК</v>
          </cell>
          <cell r="D23" t="str">
            <v>●</v>
          </cell>
          <cell r="E23"/>
          <cell r="F23" t="str">
            <v>●</v>
          </cell>
          <cell r="G23">
            <v>20523170.140000001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20523170.140000001</v>
          </cell>
          <cell r="N23">
            <v>20883250724.529999</v>
          </cell>
        </row>
        <row r="24">
          <cell r="B24" t="str">
            <v>STIN</v>
          </cell>
          <cell r="C24" t="str">
            <v>"СТАНДАРТ ИНВЕСТМЕНТ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277261503.91000003</v>
          </cell>
          <cell r="H24">
            <v>0</v>
          </cell>
          <cell r="I24">
            <v>0</v>
          </cell>
          <cell r="J24">
            <v>36200000</v>
          </cell>
          <cell r="K24">
            <v>0</v>
          </cell>
          <cell r="L24">
            <v>0</v>
          </cell>
          <cell r="M24">
            <v>313461503.91000003</v>
          </cell>
          <cell r="N24">
            <v>16624271713.540001</v>
          </cell>
        </row>
        <row r="25">
          <cell r="B25" t="str">
            <v>ARD</v>
          </cell>
          <cell r="C25" t="str">
            <v>"ӨЛЗИЙ ЭНД КО КАПИТАЛ ҮЦК" ХХК</v>
          </cell>
          <cell r="D25" t="str">
            <v>●</v>
          </cell>
          <cell r="E25" t="str">
            <v>●</v>
          </cell>
          <cell r="F25"/>
          <cell r="G25">
            <v>381605482.26999998</v>
          </cell>
          <cell r="H25">
            <v>0</v>
          </cell>
          <cell r="I25">
            <v>35446000</v>
          </cell>
          <cell r="J25">
            <v>6895300000</v>
          </cell>
          <cell r="K25">
            <v>0</v>
          </cell>
          <cell r="L25">
            <v>0</v>
          </cell>
          <cell r="M25">
            <v>7312351482.2700005</v>
          </cell>
          <cell r="N25">
            <v>14016947576.860001</v>
          </cell>
        </row>
        <row r="26">
          <cell r="B26" t="str">
            <v>BUMB</v>
          </cell>
          <cell r="C26" t="str">
            <v>"БУМБАТ-АЛТАЙ ҮЦК" ХХК</v>
          </cell>
          <cell r="D26" t="str">
            <v>●</v>
          </cell>
          <cell r="E26"/>
          <cell r="F26"/>
          <cell r="G26">
            <v>1011836219.04</v>
          </cell>
          <cell r="H26">
            <v>0</v>
          </cell>
          <cell r="I26">
            <v>0</v>
          </cell>
          <cell r="J26">
            <v>4000000</v>
          </cell>
          <cell r="K26">
            <v>0</v>
          </cell>
          <cell r="L26">
            <v>0</v>
          </cell>
          <cell r="M26">
            <v>1015836219.04</v>
          </cell>
          <cell r="N26">
            <v>10050252477.75</v>
          </cell>
        </row>
        <row r="27">
          <cell r="B27" t="str">
            <v>NOVL</v>
          </cell>
          <cell r="C27" t="str">
            <v>"НОВЕЛ ИНВЕСТМЕНТ ҮЦК" ХХК</v>
          </cell>
          <cell r="D27" t="str">
            <v>●</v>
          </cell>
          <cell r="E27"/>
          <cell r="F27" t="str">
            <v>●</v>
          </cell>
          <cell r="G27">
            <v>186481578.57999998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186481578.57999998</v>
          </cell>
          <cell r="N27">
            <v>9190685299.8700008</v>
          </cell>
        </row>
        <row r="28">
          <cell r="B28" t="str">
            <v>TTOL</v>
          </cell>
          <cell r="C28" t="str">
            <v>"АПЕКС КАПИТАЛ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541796663.53999996</v>
          </cell>
          <cell r="H28">
            <v>0</v>
          </cell>
          <cell r="I28">
            <v>432509477</v>
          </cell>
          <cell r="J28">
            <v>0</v>
          </cell>
          <cell r="K28">
            <v>0</v>
          </cell>
          <cell r="L28">
            <v>0</v>
          </cell>
          <cell r="M28">
            <v>974306140.53999996</v>
          </cell>
          <cell r="N28">
            <v>6511403948.8599997</v>
          </cell>
        </row>
        <row r="29">
          <cell r="B29" t="str">
            <v>BZIN</v>
          </cell>
          <cell r="C29" t="str">
            <v>"МИРЭ ЭССЭТ СЕКЬЮРИТИС МОНГОЛ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15689328.790000001</v>
          </cell>
          <cell r="H29">
            <v>0</v>
          </cell>
          <cell r="I29">
            <v>59983800</v>
          </cell>
          <cell r="J29">
            <v>201400000</v>
          </cell>
          <cell r="K29">
            <v>0</v>
          </cell>
          <cell r="L29">
            <v>0</v>
          </cell>
          <cell r="M29">
            <v>277073128.79000002</v>
          </cell>
          <cell r="N29">
            <v>4113852166.4600005</v>
          </cell>
        </row>
        <row r="30">
          <cell r="B30" t="str">
            <v>RISM</v>
          </cell>
          <cell r="C30" t="str">
            <v>"РАЙНОС ИНВЕСТМЕНТ ҮЦК" ХХК</v>
          </cell>
          <cell r="D30" t="str">
            <v>●</v>
          </cell>
          <cell r="E30"/>
          <cell r="F30" t="str">
            <v>●</v>
          </cell>
          <cell r="G30">
            <v>117691673.83</v>
          </cell>
          <cell r="H30">
            <v>0</v>
          </cell>
          <cell r="I30">
            <v>3600000</v>
          </cell>
          <cell r="J30">
            <v>2050500000</v>
          </cell>
          <cell r="K30">
            <v>0</v>
          </cell>
          <cell r="L30">
            <v>0</v>
          </cell>
          <cell r="M30">
            <v>2171791673.8299999</v>
          </cell>
          <cell r="N30">
            <v>2752237324.46</v>
          </cell>
        </row>
        <row r="31">
          <cell r="B31" t="str">
            <v>ZGB</v>
          </cell>
          <cell r="C31" t="str">
            <v>"ЗЭТ ЖИ БИ ҮЦК" ХХК</v>
          </cell>
          <cell r="D31" t="str">
            <v>●</v>
          </cell>
          <cell r="E31"/>
          <cell r="F31"/>
          <cell r="G31">
            <v>653115.4</v>
          </cell>
          <cell r="H31">
            <v>0</v>
          </cell>
          <cell r="I31">
            <v>1193841740</v>
          </cell>
          <cell r="J31">
            <v>454300000</v>
          </cell>
          <cell r="K31">
            <v>0</v>
          </cell>
          <cell r="L31">
            <v>0</v>
          </cell>
          <cell r="M31">
            <v>1648794855.4000001</v>
          </cell>
          <cell r="N31">
            <v>2575200362.4000001</v>
          </cell>
        </row>
        <row r="32">
          <cell r="B32" t="str">
            <v>BLMB</v>
          </cell>
          <cell r="C32" t="str">
            <v xml:space="preserve">"БЛҮМСБЮРИ СЕКЮРИТИЕС ҮЦК" ХХК </v>
          </cell>
          <cell r="D32" t="str">
            <v>●</v>
          </cell>
          <cell r="E32"/>
          <cell r="F32"/>
          <cell r="G32">
            <v>3609810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3609810</v>
          </cell>
          <cell r="N32">
            <v>2125884212.2099998</v>
          </cell>
        </row>
        <row r="33">
          <cell r="B33" t="str">
            <v>GAUL</v>
          </cell>
          <cell r="C33" t="str">
            <v>"ГАҮЛИ ҮЦК" ХХК</v>
          </cell>
          <cell r="D33" t="str">
            <v>●</v>
          </cell>
          <cell r="E33" t="str">
            <v>●</v>
          </cell>
          <cell r="F33"/>
          <cell r="G33">
            <v>57720355.009999998</v>
          </cell>
          <cell r="H33">
            <v>0</v>
          </cell>
          <cell r="I33">
            <v>0</v>
          </cell>
          <cell r="J33">
            <v>6300000</v>
          </cell>
          <cell r="K33">
            <v>0</v>
          </cell>
          <cell r="L33">
            <v>0</v>
          </cell>
          <cell r="M33">
            <v>64020355.009999998</v>
          </cell>
          <cell r="N33">
            <v>1753159603.3399999</v>
          </cell>
        </row>
        <row r="34">
          <cell r="B34" t="str">
            <v>GDSC</v>
          </cell>
          <cell r="C34" t="str">
            <v>"ГҮҮДСЕК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43348692.959999993</v>
          </cell>
          <cell r="H34">
            <v>0</v>
          </cell>
          <cell r="I34">
            <v>0</v>
          </cell>
          <cell r="J34">
            <v>400000</v>
          </cell>
          <cell r="K34">
            <v>0</v>
          </cell>
          <cell r="L34">
            <v>0</v>
          </cell>
          <cell r="M34">
            <v>43748692.959999993</v>
          </cell>
          <cell r="N34">
            <v>1675067940.3300002</v>
          </cell>
        </row>
        <row r="35">
          <cell r="B35" t="str">
            <v>MIBG</v>
          </cell>
          <cell r="C35" t="str">
            <v>"ЭМ АЙ БИ ЖИ ХХК ҮЦК"</v>
          </cell>
          <cell r="D35" t="str">
            <v>●</v>
          </cell>
          <cell r="E35"/>
          <cell r="F35"/>
          <cell r="G35">
            <v>1045093940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1045093940</v>
          </cell>
          <cell r="N35">
            <v>1638802729.71</v>
          </cell>
        </row>
        <row r="36">
          <cell r="B36" t="str">
            <v>NSEC</v>
          </cell>
          <cell r="C36" t="str">
            <v>"НЭЙШНЛ СЕКЮРИТИС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396329268.78999996</v>
          </cell>
          <cell r="H36">
            <v>0</v>
          </cell>
          <cell r="I36">
            <v>0</v>
          </cell>
          <cell r="J36">
            <v>11600000</v>
          </cell>
          <cell r="K36">
            <v>0</v>
          </cell>
          <cell r="L36">
            <v>0</v>
          </cell>
          <cell r="M36">
            <v>407929268.78999996</v>
          </cell>
          <cell r="N36">
            <v>1277964444.4099998</v>
          </cell>
        </row>
        <row r="37">
          <cell r="B37" t="str">
            <v>ZRGD</v>
          </cell>
          <cell r="C37" t="str">
            <v>"ЗЭРГЭД ҮЦК" ХХК</v>
          </cell>
          <cell r="D37" t="str">
            <v>●</v>
          </cell>
          <cell r="E37"/>
          <cell r="F37"/>
          <cell r="G37">
            <v>19189567.120000001</v>
          </cell>
          <cell r="H37">
            <v>0</v>
          </cell>
          <cell r="I37">
            <v>0</v>
          </cell>
          <cell r="J37">
            <v>11500000</v>
          </cell>
          <cell r="K37">
            <v>0</v>
          </cell>
          <cell r="L37">
            <v>0</v>
          </cell>
          <cell r="M37">
            <v>30689567.120000001</v>
          </cell>
          <cell r="N37">
            <v>963097234.48000002</v>
          </cell>
        </row>
        <row r="38">
          <cell r="B38" t="str">
            <v>MSEC</v>
          </cell>
          <cell r="C38" t="str">
            <v>"МОНСЕК ҮЦК" ХХК</v>
          </cell>
          <cell r="D38" t="str">
            <v>●</v>
          </cell>
          <cell r="E38"/>
          <cell r="F38"/>
          <cell r="G38">
            <v>19879145.899999999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19879145.899999999</v>
          </cell>
          <cell r="N38">
            <v>828705357.68000007</v>
          </cell>
        </row>
        <row r="39">
          <cell r="B39" t="str">
            <v>TCHB</v>
          </cell>
          <cell r="C39" t="str">
            <v>"ТУЛГАТ ЧАНДМАНЬ БАЯН  ҮЦК" ХХК</v>
          </cell>
          <cell r="D39" t="str">
            <v>●</v>
          </cell>
          <cell r="E39"/>
          <cell r="F39"/>
          <cell r="G39">
            <v>11384570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11384570</v>
          </cell>
          <cell r="N39">
            <v>708188991.67000008</v>
          </cell>
        </row>
        <row r="40">
          <cell r="B40" t="str">
            <v>MICC</v>
          </cell>
          <cell r="C40" t="str">
            <v>"ЭМ АЙ СИ СИ  ҮЦК" ХХК</v>
          </cell>
          <cell r="D40" t="str">
            <v>●</v>
          </cell>
          <cell r="E40" t="str">
            <v>●</v>
          </cell>
          <cell r="F40"/>
          <cell r="G40">
            <v>2150120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2150120</v>
          </cell>
          <cell r="N40">
            <v>688703986.09000003</v>
          </cell>
        </row>
        <row r="41">
          <cell r="B41" t="str">
            <v>DRBR</v>
          </cell>
          <cell r="C41" t="str">
            <v>"ДАРХАН БРОКЕР ҮЦК" ХХК</v>
          </cell>
          <cell r="D41" t="str">
            <v>●</v>
          </cell>
          <cell r="E41"/>
          <cell r="F41"/>
          <cell r="G41">
            <v>20396460.98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20396460.98</v>
          </cell>
          <cell r="N41">
            <v>632928056.73000002</v>
          </cell>
        </row>
        <row r="42">
          <cell r="B42" t="str">
            <v>ARGB</v>
          </cell>
          <cell r="C42" t="str">
            <v>"АРГАЙ БЭСТ ҮЦК" ХХК</v>
          </cell>
          <cell r="D42" t="str">
            <v>●</v>
          </cell>
          <cell r="E42"/>
          <cell r="F42"/>
          <cell r="G42">
            <v>28969810.030000001</v>
          </cell>
          <cell r="H42">
            <v>0</v>
          </cell>
          <cell r="I42">
            <v>0</v>
          </cell>
          <cell r="J42">
            <v>7500000</v>
          </cell>
          <cell r="K42">
            <v>0</v>
          </cell>
          <cell r="L42">
            <v>0</v>
          </cell>
          <cell r="M42">
            <v>36469810.030000001</v>
          </cell>
          <cell r="N42">
            <v>604492946.42999995</v>
          </cell>
        </row>
        <row r="43">
          <cell r="B43" t="str">
            <v>MSDQ</v>
          </cell>
          <cell r="C43" t="str">
            <v>"МАСДАК ҮНЭТ ЦААСНЫ КОМПАНИ" ХХК</v>
          </cell>
          <cell r="D43" t="str">
            <v>●</v>
          </cell>
          <cell r="E43"/>
          <cell r="F43"/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483444787.94999999</v>
          </cell>
        </row>
        <row r="44">
          <cell r="B44" t="str">
            <v>ALTN</v>
          </cell>
          <cell r="C44" t="str">
            <v>"АЛТАН ХОРОМСОГ ҮЦК" ХХК</v>
          </cell>
          <cell r="D44" t="str">
            <v>●</v>
          </cell>
          <cell r="E44"/>
          <cell r="F44"/>
          <cell r="G44">
            <v>585075</v>
          </cell>
          <cell r="H44">
            <v>0</v>
          </cell>
          <cell r="I44">
            <v>0</v>
          </cell>
          <cell r="J44">
            <v>3000000</v>
          </cell>
          <cell r="K44">
            <v>0</v>
          </cell>
          <cell r="L44">
            <v>0</v>
          </cell>
          <cell r="M44">
            <v>3585075</v>
          </cell>
          <cell r="N44">
            <v>419630075</v>
          </cell>
        </row>
        <row r="45">
          <cell r="B45" t="str">
            <v>GDEV</v>
          </cell>
          <cell r="C45" t="str">
            <v>"ГРАНДДЕВЕЛОПМЕНТ ҮЦК" ХХК</v>
          </cell>
          <cell r="D45" t="str">
            <v>●</v>
          </cell>
          <cell r="E45"/>
          <cell r="F45"/>
          <cell r="G45">
            <v>8937722.8800000008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8937722.8800000008</v>
          </cell>
          <cell r="N45">
            <v>406749336.79999995</v>
          </cell>
        </row>
        <row r="46">
          <cell r="B46" t="str">
            <v>BATS</v>
          </cell>
          <cell r="C46" t="str">
            <v>"БАТС ҮЦК" ХХК</v>
          </cell>
          <cell r="D46" t="str">
            <v>●</v>
          </cell>
          <cell r="E46"/>
          <cell r="F46"/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378792937.81999999</v>
          </cell>
        </row>
        <row r="47">
          <cell r="B47" t="str">
            <v>CTRL</v>
          </cell>
          <cell r="C47" t="str">
            <v>"ЦЕНТРАЛ СЕКЬЮРИТИЙЗ ҮЦК" ХХК</v>
          </cell>
          <cell r="D47" t="str">
            <v>●</v>
          </cell>
          <cell r="E47"/>
          <cell r="F47"/>
          <cell r="G47">
            <v>50778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50778</v>
          </cell>
          <cell r="N47">
            <v>218528622.25</v>
          </cell>
        </row>
        <row r="48">
          <cell r="B48" t="str">
            <v>DELG</v>
          </cell>
          <cell r="C48" t="str">
            <v>"ДЭЛГЭРХАНГАЙ СЕКЮРИТИЗ ҮЦК" ХХК</v>
          </cell>
          <cell r="D48" t="str">
            <v>●</v>
          </cell>
          <cell r="E48"/>
          <cell r="F48"/>
          <cell r="G48">
            <v>2828983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2828983</v>
          </cell>
          <cell r="N48">
            <v>215875639.93000001</v>
          </cell>
        </row>
        <row r="49">
          <cell r="B49" t="str">
            <v>HUN</v>
          </cell>
          <cell r="C49" t="str">
            <v>"ХҮННҮ ЭМПАЙР ҮЦК" ХХК</v>
          </cell>
          <cell r="D49" t="str">
            <v>●</v>
          </cell>
          <cell r="E49"/>
          <cell r="F49"/>
          <cell r="G49">
            <v>12608643.039999999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12608643.039999999</v>
          </cell>
          <cell r="N49">
            <v>150612595.95999998</v>
          </cell>
        </row>
        <row r="50">
          <cell r="B50" t="str">
            <v>UNDR</v>
          </cell>
          <cell r="C50" t="str">
            <v>"ӨНДӨРХААН ИНВЕСТ ҮЦК" ХХК</v>
          </cell>
          <cell r="D50" t="str">
            <v>●</v>
          </cell>
          <cell r="E50"/>
          <cell r="F50"/>
          <cell r="G50">
            <v>5992331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5992331</v>
          </cell>
          <cell r="N50">
            <v>146832833.25</v>
          </cell>
        </row>
        <row r="51">
          <cell r="B51" t="str">
            <v>SANR</v>
          </cell>
          <cell r="C51" t="str">
            <v>"САНАР ҮЦК" ХХК</v>
          </cell>
          <cell r="D51" t="str">
            <v>●</v>
          </cell>
          <cell r="E51"/>
          <cell r="F51"/>
          <cell r="G51">
            <v>515160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515160</v>
          </cell>
          <cell r="N51">
            <v>134092948.90000001</v>
          </cell>
        </row>
        <row r="52">
          <cell r="B52" t="str">
            <v>TABO</v>
          </cell>
          <cell r="C52" t="str">
            <v>"ТАВАН БОГД ҮЦК" ХХК</v>
          </cell>
          <cell r="D52" t="str">
            <v>●</v>
          </cell>
          <cell r="E52"/>
          <cell r="F52"/>
          <cell r="G52">
            <v>8219487.5499999998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8219487.5499999998</v>
          </cell>
          <cell r="N52">
            <v>129443221.66999999</v>
          </cell>
        </row>
        <row r="53">
          <cell r="B53" t="str">
            <v>GATR</v>
          </cell>
          <cell r="C53" t="str">
            <v>"ГАЦУУРТ ТРЕЙД ҮЦК" ХХК</v>
          </cell>
          <cell r="D53" t="str">
            <v>●</v>
          </cell>
          <cell r="E53"/>
          <cell r="F53"/>
          <cell r="G53">
            <v>190600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190600</v>
          </cell>
          <cell r="N53">
            <v>128191115.2</v>
          </cell>
        </row>
        <row r="54">
          <cell r="B54" t="str">
            <v>MERG</v>
          </cell>
          <cell r="C54" t="str">
            <v>"МЭРГЭН САНАА ҮЦК" ХХК</v>
          </cell>
          <cell r="D54" t="str">
            <v>●</v>
          </cell>
          <cell r="E54"/>
          <cell r="F54"/>
          <cell r="G54">
            <v>4033553.97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4033553.97</v>
          </cell>
          <cell r="N54">
            <v>106185377.79000001</v>
          </cell>
        </row>
        <row r="55">
          <cell r="B55" t="str">
            <v>DOMI</v>
          </cell>
          <cell r="C55" t="str">
            <v>"ДОМИКС СЕК ҮЦК" ХХК</v>
          </cell>
          <cell r="D55" t="str">
            <v>●</v>
          </cell>
          <cell r="E55"/>
          <cell r="F55"/>
          <cell r="G55">
            <v>12286476.67</v>
          </cell>
          <cell r="H55">
            <v>0</v>
          </cell>
          <cell r="I55">
            <v>0</v>
          </cell>
          <cell r="J55">
            <v>0</v>
          </cell>
          <cell r="K55"/>
          <cell r="L55">
            <v>0</v>
          </cell>
          <cell r="M55">
            <v>12286476.67</v>
          </cell>
          <cell r="N55">
            <v>104796098.67000002</v>
          </cell>
        </row>
        <row r="56">
          <cell r="B56" t="str">
            <v>SGC</v>
          </cell>
          <cell r="C56" t="str">
            <v>"ЭС ЖИ КАПИТАЛ ҮЦК" ХХК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69600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69600</v>
          </cell>
          <cell r="N56">
            <v>89598896</v>
          </cell>
        </row>
        <row r="57">
          <cell r="B57" t="str">
            <v>MONG</v>
          </cell>
          <cell r="C57" t="str">
            <v>"МОНГОЛ СЕКЮРИТИЕС ҮЦК" ХК</v>
          </cell>
          <cell r="D57" t="str">
            <v>●</v>
          </cell>
          <cell r="E57"/>
          <cell r="F57"/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84912886</v>
          </cell>
        </row>
        <row r="58">
          <cell r="B58" t="str">
            <v>BLAC</v>
          </cell>
          <cell r="C58" t="str">
            <v>"БЛЭКСТОУН ИНТЕРНЭЙШНЛ ҮЦК" ХХК</v>
          </cell>
          <cell r="D58" t="str">
            <v>●</v>
          </cell>
          <cell r="E58"/>
          <cell r="F58"/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79333334.980000004</v>
          </cell>
        </row>
        <row r="59">
          <cell r="B59" t="str">
            <v>DCF</v>
          </cell>
          <cell r="C59" t="str">
            <v>"ДИ СИ ЭФ ҮЦК" ХХК</v>
          </cell>
          <cell r="D59" t="str">
            <v>●</v>
          </cell>
          <cell r="E59"/>
          <cell r="F59"/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60525000</v>
          </cell>
        </row>
        <row r="60">
          <cell r="B60" t="str">
            <v>ECM</v>
          </cell>
          <cell r="C60" t="str">
            <v>"ЕВРАЗИА КАПИТАЛ ХОЛДИНГ ҮЦК" ХК</v>
          </cell>
          <cell r="D60" t="str">
            <v>●</v>
          </cell>
          <cell r="E60" t="str">
            <v>●</v>
          </cell>
          <cell r="F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59231338.299999997</v>
          </cell>
        </row>
        <row r="61">
          <cell r="B61" t="str">
            <v>SECP</v>
          </cell>
          <cell r="C61" t="str">
            <v>"СИКАП  ҮЦК" ХХК</v>
          </cell>
          <cell r="D61" t="str">
            <v>●</v>
          </cell>
          <cell r="E61" t="str">
            <v>●</v>
          </cell>
          <cell r="F61"/>
          <cell r="G61">
            <v>10038385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10038385</v>
          </cell>
          <cell r="N61">
            <v>56644363.549999997</v>
          </cell>
        </row>
        <row r="62">
          <cell r="B62" t="str">
            <v>GNDX</v>
          </cell>
          <cell r="C62" t="str">
            <v>"ГЕНДЕКС ҮЦК" ХХК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22821332.800000001</v>
          </cell>
        </row>
        <row r="63">
          <cell r="B63" t="str">
            <v>SILS</v>
          </cell>
          <cell r="C63" t="str">
            <v>"СИЛВЭР ЛАЙТ СЕКЮРИТИЙЗ ҮЦК" ХХК</v>
          </cell>
          <cell r="D63" t="str">
            <v>●</v>
          </cell>
          <cell r="E63"/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/>
          <cell r="L63">
            <v>0</v>
          </cell>
          <cell r="M63">
            <v>0</v>
          </cell>
          <cell r="N63">
            <v>13446480.859999999</v>
          </cell>
        </row>
        <row r="64">
          <cell r="B64" t="str">
            <v>APS</v>
          </cell>
          <cell r="C64" t="str">
            <v>"АЗИА ПАСИФИК СЕКЬЮРИТИС ҮЦК" ХХК</v>
          </cell>
          <cell r="D64" t="str">
            <v>●</v>
          </cell>
          <cell r="E64"/>
          <cell r="F64"/>
          <cell r="G64">
            <v>1374250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1374250</v>
          </cell>
          <cell r="N64">
            <v>7403972.5900000008</v>
          </cell>
        </row>
        <row r="65">
          <cell r="B65" t="str">
            <v>FCX</v>
          </cell>
          <cell r="C65" t="str">
            <v>"ЭФ СИ ИКС ҮЦК" ХХК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3000000</v>
          </cell>
        </row>
        <row r="66">
          <cell r="B66" t="str">
            <v>MOHU</v>
          </cell>
          <cell r="C66" t="str">
            <v>"MОНГОЛ ХУВЬЦАА"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420000</v>
          </cell>
        </row>
        <row r="67">
          <cell r="B67" t="str">
            <v>BSK</v>
          </cell>
          <cell r="C67" t="str">
            <v>"БЛЮСКАЙ СЕКЬЮРИТИЗ ҮЦК" 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73"/>
  <sheetViews>
    <sheetView tabSelected="1" view="pageBreakPreview" topLeftCell="H39" zoomScale="70" zoomScaleNormal="70" zoomScaleSheetLayoutView="70" workbookViewId="0">
      <selection activeCell="G16" sqref="G16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6.5703125" style="2" bestFit="1" customWidth="1"/>
    <col min="8" max="8" width="10" style="3" customWidth="1"/>
    <col min="9" max="9" width="30.5703125" style="3" bestFit="1" customWidth="1"/>
    <col min="10" max="10" width="32" style="1" bestFit="1" customWidth="1"/>
    <col min="11" max="11" width="30.140625" style="1" bestFit="1" customWidth="1"/>
    <col min="12" max="12" width="29.7109375" style="1" bestFit="1" customWidth="1"/>
    <col min="13" max="13" width="35.5703125" style="1" bestFit="1" customWidth="1"/>
    <col min="14" max="14" width="30.85546875" style="1" bestFit="1" customWidth="1"/>
    <col min="15" max="15" width="33.28515625" style="1" bestFit="1" customWidth="1"/>
    <col min="16" max="16" width="13" style="1" bestFit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7" spans="1:17" x14ac:dyDescent="0.25">
      <c r="J7" s="22"/>
      <c r="K7" s="22"/>
      <c r="L7" s="22"/>
      <c r="M7" s="22"/>
    </row>
    <row r="8" spans="1:17" x14ac:dyDescent="0.25">
      <c r="H8" s="23"/>
      <c r="I8" s="23"/>
      <c r="J8" s="24"/>
      <c r="K8" s="24"/>
      <c r="L8" s="24"/>
      <c r="M8" s="24"/>
      <c r="N8" s="24"/>
    </row>
    <row r="9" spans="1:17" x14ac:dyDescent="0.25">
      <c r="B9" s="25"/>
      <c r="C9" s="26"/>
      <c r="D9" s="31" t="s">
        <v>121</v>
      </c>
      <c r="E9" s="31"/>
      <c r="F9" s="31"/>
      <c r="G9" s="31"/>
      <c r="H9" s="31"/>
      <c r="I9" s="31"/>
      <c r="J9" s="31"/>
      <c r="K9" s="31"/>
      <c r="L9" s="31"/>
      <c r="M9" s="31"/>
      <c r="N9" s="26"/>
      <c r="O9" s="26"/>
      <c r="P9" s="26"/>
    </row>
    <row r="11" spans="1:17" ht="16.5" thickBot="1" x14ac:dyDescent="0.3">
      <c r="M11" s="32" t="s">
        <v>125</v>
      </c>
      <c r="N11" s="32"/>
      <c r="O11" s="32"/>
      <c r="P11" s="32"/>
    </row>
    <row r="12" spans="1:17" x14ac:dyDescent="0.25">
      <c r="A12" s="33" t="s">
        <v>0</v>
      </c>
      <c r="B12" s="35" t="s">
        <v>1</v>
      </c>
      <c r="C12" s="35" t="s">
        <v>2</v>
      </c>
      <c r="D12" s="35" t="s">
        <v>3</v>
      </c>
      <c r="E12" s="35"/>
      <c r="F12" s="35"/>
      <c r="G12" s="37" t="s">
        <v>128</v>
      </c>
      <c r="H12" s="37"/>
      <c r="I12" s="37"/>
      <c r="J12" s="37"/>
      <c r="K12" s="37"/>
      <c r="L12" s="37"/>
      <c r="M12" s="37"/>
      <c r="N12" s="37"/>
      <c r="O12" s="43" t="s">
        <v>4</v>
      </c>
      <c r="P12" s="44"/>
    </row>
    <row r="13" spans="1:17" s="25" customFormat="1" x14ac:dyDescent="0.25">
      <c r="A13" s="34"/>
      <c r="B13" s="36"/>
      <c r="C13" s="36"/>
      <c r="D13" s="36"/>
      <c r="E13" s="36"/>
      <c r="F13" s="36"/>
      <c r="G13" s="38"/>
      <c r="H13" s="38"/>
      <c r="I13" s="38"/>
      <c r="J13" s="38"/>
      <c r="K13" s="38"/>
      <c r="L13" s="38"/>
      <c r="M13" s="38"/>
      <c r="N13" s="38"/>
      <c r="O13" s="45"/>
      <c r="P13" s="46"/>
      <c r="Q13" s="5"/>
    </row>
    <row r="14" spans="1:17" s="25" customFormat="1" x14ac:dyDescent="0.25">
      <c r="A14" s="34"/>
      <c r="B14" s="36"/>
      <c r="C14" s="36"/>
      <c r="D14" s="36"/>
      <c r="E14" s="36"/>
      <c r="F14" s="36"/>
      <c r="G14" s="47" t="s">
        <v>5</v>
      </c>
      <c r="H14" s="48"/>
      <c r="I14" s="48"/>
      <c r="J14" s="38" t="s">
        <v>6</v>
      </c>
      <c r="K14" s="38"/>
      <c r="L14" s="38"/>
      <c r="M14" s="38"/>
      <c r="N14" s="38" t="s">
        <v>7</v>
      </c>
      <c r="O14" s="45" t="s">
        <v>8</v>
      </c>
      <c r="P14" s="46" t="s">
        <v>9</v>
      </c>
      <c r="Q14" s="5"/>
    </row>
    <row r="15" spans="1:17" s="25" customFormat="1" ht="47.25" x14ac:dyDescent="0.25">
      <c r="A15" s="34"/>
      <c r="B15" s="36"/>
      <c r="C15" s="36"/>
      <c r="D15" s="6" t="s">
        <v>10</v>
      </c>
      <c r="E15" s="6" t="s">
        <v>11</v>
      </c>
      <c r="F15" s="6" t="s">
        <v>12</v>
      </c>
      <c r="G15" s="7" t="s">
        <v>13</v>
      </c>
      <c r="H15" s="8" t="s">
        <v>14</v>
      </c>
      <c r="I15" s="7" t="s">
        <v>15</v>
      </c>
      <c r="J15" s="7" t="s">
        <v>123</v>
      </c>
      <c r="K15" s="7" t="s">
        <v>126</v>
      </c>
      <c r="L15" s="7" t="s">
        <v>124</v>
      </c>
      <c r="M15" s="7" t="s">
        <v>127</v>
      </c>
      <c r="N15" s="38"/>
      <c r="O15" s="45"/>
      <c r="P15" s="49"/>
      <c r="Q15" s="5"/>
    </row>
    <row r="16" spans="1:17" x14ac:dyDescent="0.25">
      <c r="A16" s="9">
        <v>1</v>
      </c>
      <c r="B16" s="10" t="s">
        <v>16</v>
      </c>
      <c r="C16" s="11" t="s">
        <v>17</v>
      </c>
      <c r="D16" s="12" t="s">
        <v>18</v>
      </c>
      <c r="E16" s="13" t="s">
        <v>18</v>
      </c>
      <c r="F16" s="13" t="s">
        <v>18</v>
      </c>
      <c r="G16" s="14">
        <f>VLOOKUP(B16,[1]Brokers!$B$7:$I$69,7,0)</f>
        <v>2224792095.6700001</v>
      </c>
      <c r="H16" s="14">
        <f>VLOOKUP(B16,[2]Brokers!$B$9:$AC$69,28,0)</f>
        <v>0</v>
      </c>
      <c r="I16" s="14">
        <f>VLOOKUP(B16,[1]Brokers!$B$7:$AJ$60,32,0)</f>
        <v>272976225</v>
      </c>
      <c r="J16" s="14">
        <f>VLOOKUP(B16,[1]Brokers!$B$7:$W$59,22,0)</f>
        <v>176727300000</v>
      </c>
      <c r="K16" s="14">
        <f>VLOOKUP(B16,[1]Brokers!$B$7:$AB$59,27,0)</f>
        <v>50706539999</v>
      </c>
      <c r="L16" s="14">
        <f>VLOOKUP(B16,[1]Brokers!$B$7:$M$59,12,0)</f>
        <v>274500000</v>
      </c>
      <c r="M16" s="14">
        <f>VLOOKUP(B16,[1]Brokers!$B$9:$R$69,17,0)</f>
        <v>54527000</v>
      </c>
      <c r="N16" s="15">
        <f t="shared" ref="N16:N47" si="0">G16+I16+J16+K16+L16+M16+H16</f>
        <v>230260635319.67001</v>
      </c>
      <c r="O16" s="15">
        <f>+VLOOKUP(B16,[3]Sheet1!$B$16:$N$67,13,0)+N16</f>
        <v>718510039584.70007</v>
      </c>
      <c r="P16" s="16">
        <f t="shared" ref="P16:P47" si="1">O16/$O$68</f>
        <v>0.32872979872944103</v>
      </c>
    </row>
    <row r="17" spans="1:17" x14ac:dyDescent="0.25">
      <c r="A17" s="9">
        <f>+A16+1</f>
        <v>2</v>
      </c>
      <c r="B17" s="10" t="s">
        <v>21</v>
      </c>
      <c r="C17" s="11" t="s">
        <v>22</v>
      </c>
      <c r="D17" s="12" t="s">
        <v>18</v>
      </c>
      <c r="E17" s="13" t="s">
        <v>18</v>
      </c>
      <c r="F17" s="13" t="s">
        <v>18</v>
      </c>
      <c r="G17" s="14">
        <f>VLOOKUP(B17,[1]Brokers!$B$7:$I$69,7,0)</f>
        <v>815961415.9000001</v>
      </c>
      <c r="H17" s="14">
        <f>VLOOKUP(B17,[2]Brokers!$B$9:$AC$69,28,0)</f>
        <v>0</v>
      </c>
      <c r="I17" s="14">
        <f>VLOOKUP(B17,[1]Brokers!$B$7:$AJ$60,32,0)</f>
        <v>150023627652</v>
      </c>
      <c r="J17" s="14">
        <f>VLOOKUP(B17,[1]Brokers!$B$7:$W$59,22,0)</f>
        <v>150244200000</v>
      </c>
      <c r="K17" s="14">
        <f>VLOOKUP(B17,[1]Brokers!$B$7:$AB$59,27,0)</f>
        <v>9251015932</v>
      </c>
      <c r="L17" s="14">
        <f>VLOOKUP(B17,[1]Brokers!$B$7:$M$59,12,0)</f>
        <v>57000000</v>
      </c>
      <c r="M17" s="14">
        <f>VLOOKUP(B17,[1]Brokers!$B$9:$R$69,17,0)</f>
        <v>186596000</v>
      </c>
      <c r="N17" s="15">
        <f t="shared" si="0"/>
        <v>310578400999.90002</v>
      </c>
      <c r="O17" s="15">
        <f>+VLOOKUP(B17,[3]Sheet1!$B$16:$N$67,13,0)+N17</f>
        <v>485307672528.47003</v>
      </c>
      <c r="P17" s="16">
        <f t="shared" si="1"/>
        <v>0.22203599772154745</v>
      </c>
    </row>
    <row r="18" spans="1:17" x14ac:dyDescent="0.25">
      <c r="A18" s="9">
        <f t="shared" ref="A18:A67" si="2">+A17+1</f>
        <v>3</v>
      </c>
      <c r="B18" s="10" t="s">
        <v>25</v>
      </c>
      <c r="C18" s="11" t="s">
        <v>26</v>
      </c>
      <c r="D18" s="12" t="s">
        <v>18</v>
      </c>
      <c r="E18" s="13"/>
      <c r="F18" s="13"/>
      <c r="G18" s="14">
        <f>VLOOKUP(B18,[1]Brokers!$B$7:$I$69,7,0)</f>
        <v>916084</v>
      </c>
      <c r="H18" s="14">
        <f>VLOOKUP(B18,[2]Brokers!$B$9:$AC$69,28,0)</f>
        <v>0</v>
      </c>
      <c r="I18" s="14">
        <f>VLOOKUP(B18,[1]Brokers!$B$7:$AJ$60,32,0)</f>
        <v>150000000000</v>
      </c>
      <c r="J18" s="14">
        <f>VLOOKUP(B18,[1]Brokers!$B$7:$W$59,22,0)</f>
        <v>0</v>
      </c>
      <c r="K18" s="14">
        <f>VLOOKUP(B18,[1]Brokers!$B$7:$AB$59,27,0)</f>
        <v>0</v>
      </c>
      <c r="L18" s="14">
        <f>VLOOKUP(B18,[1]Brokers!$B$7:$M$59,12,0)</f>
        <v>0</v>
      </c>
      <c r="M18" s="14">
        <f>VLOOKUP(B18,[1]Brokers!$B$9:$R$69,17,0)</f>
        <v>0</v>
      </c>
      <c r="N18" s="15">
        <f t="shared" si="0"/>
        <v>150000916084</v>
      </c>
      <c r="O18" s="15">
        <f>+VLOOKUP(B18,[3]Sheet1!$B$16:$N$67,13,0)+N18</f>
        <v>311129312781.5</v>
      </c>
      <c r="P18" s="16">
        <f t="shared" si="1"/>
        <v>0.14234662111138816</v>
      </c>
    </row>
    <row r="19" spans="1:17" x14ac:dyDescent="0.25">
      <c r="A19" s="9">
        <f t="shared" si="2"/>
        <v>4</v>
      </c>
      <c r="B19" s="10" t="s">
        <v>19</v>
      </c>
      <c r="C19" s="11" t="s">
        <v>20</v>
      </c>
      <c r="D19" s="12" t="s">
        <v>18</v>
      </c>
      <c r="E19" s="13" t="s">
        <v>18</v>
      </c>
      <c r="F19" s="13"/>
      <c r="G19" s="14">
        <f>VLOOKUP(B19,[1]Brokers!$B$7:$I$69,7,0)</f>
        <v>1105398566.3400002</v>
      </c>
      <c r="H19" s="14">
        <f>VLOOKUP(B19,[2]Brokers!$B$9:$AC$69,28,0)</f>
        <v>0</v>
      </c>
      <c r="I19" s="14">
        <f>VLOOKUP(B19,[1]Brokers!$B$7:$AJ$60,32,0)</f>
        <v>481012640</v>
      </c>
      <c r="J19" s="14">
        <f>VLOOKUP(B19,[1]Brokers!$B$7:$W$59,22,0)</f>
        <v>304900000</v>
      </c>
      <c r="K19" s="14">
        <f>VLOOKUP(B19,[1]Brokers!$B$7:$AB$59,27,0)</f>
        <v>8441737195</v>
      </c>
      <c r="L19" s="14">
        <f>VLOOKUP(B19,[1]Brokers!$B$7:$M$59,12,0)</f>
        <v>179800000</v>
      </c>
      <c r="M19" s="14">
        <f>VLOOKUP(B19,[1]Brokers!$B$9:$R$69,17,0)</f>
        <v>437698000</v>
      </c>
      <c r="N19" s="15">
        <f t="shared" si="0"/>
        <v>10950546401.34</v>
      </c>
      <c r="O19" s="15">
        <f>+VLOOKUP(B19,[3]Sheet1!$B$16:$N$67,13,0)+N19</f>
        <v>213152474956.31998</v>
      </c>
      <c r="P19" s="16">
        <f t="shared" si="1"/>
        <v>9.7520655705205753E-2</v>
      </c>
    </row>
    <row r="20" spans="1:17" x14ac:dyDescent="0.25">
      <c r="A20" s="9">
        <f t="shared" si="2"/>
        <v>5</v>
      </c>
      <c r="B20" s="10" t="s">
        <v>23</v>
      </c>
      <c r="C20" s="11" t="s">
        <v>24</v>
      </c>
      <c r="D20" s="12" t="s">
        <v>18</v>
      </c>
      <c r="E20" s="13" t="s">
        <v>18</v>
      </c>
      <c r="F20" s="13" t="s">
        <v>18</v>
      </c>
      <c r="G20" s="14">
        <f>VLOOKUP(B20,[1]Brokers!$B$7:$I$69,7,0)</f>
        <v>9812090200.3700008</v>
      </c>
      <c r="H20" s="14">
        <f>VLOOKUP(B20,[2]Brokers!$B$9:$AC$69,28,0)</f>
        <v>0</v>
      </c>
      <c r="I20" s="14">
        <f>VLOOKUP(B20,[1]Brokers!$B$7:$AJ$60,32,0)</f>
        <v>10452776</v>
      </c>
      <c r="J20" s="14">
        <f>VLOOKUP(B20,[1]Brokers!$B$7:$W$59,22,0)</f>
        <v>62400000</v>
      </c>
      <c r="K20" s="14">
        <f>VLOOKUP(B20,[1]Brokers!$B$7:$AB$59,27,0)</f>
        <v>289414712</v>
      </c>
      <c r="L20" s="14">
        <f>VLOOKUP(B20,[1]Brokers!$B$7:$M$59,12,0)</f>
        <v>0</v>
      </c>
      <c r="M20" s="14">
        <f>VLOOKUP(B20,[1]Brokers!$B$9:$R$69,17,0)</f>
        <v>92593000</v>
      </c>
      <c r="N20" s="15">
        <f t="shared" si="0"/>
        <v>10266950688.370001</v>
      </c>
      <c r="O20" s="15">
        <f>+VLOOKUP(B20,[3]Sheet1!$B$16:$N$67,13,0)+N20</f>
        <v>175531506369.12</v>
      </c>
      <c r="P20" s="16">
        <f t="shared" si="1"/>
        <v>8.030846276378896E-2</v>
      </c>
    </row>
    <row r="21" spans="1:17" x14ac:dyDescent="0.25">
      <c r="A21" s="9">
        <f t="shared" si="2"/>
        <v>6</v>
      </c>
      <c r="B21" s="10" t="s">
        <v>53</v>
      </c>
      <c r="C21" s="11" t="s">
        <v>54</v>
      </c>
      <c r="D21" s="12" t="s">
        <v>18</v>
      </c>
      <c r="E21" s="13"/>
      <c r="F21" s="13"/>
      <c r="G21" s="14">
        <f>VLOOKUP(B21,[1]Brokers!$B$7:$I$69,7,0)</f>
        <v>7535602832.6000004</v>
      </c>
      <c r="H21" s="14">
        <f>VLOOKUP(B21,[2]Brokers!$B$9:$AC$69,28,0)</f>
        <v>0</v>
      </c>
      <c r="I21" s="14">
        <f>VLOOKUP(B21,[1]Brokers!$B$7:$AJ$60,32,0)</f>
        <v>0</v>
      </c>
      <c r="J21" s="14">
        <f>VLOOKUP(B21,[1]Brokers!$B$7:$W$59,22,0)</f>
        <v>0</v>
      </c>
      <c r="K21" s="14">
        <f>VLOOKUP(B21,[1]Brokers!$B$7:$AB$59,27,0)</f>
        <v>0</v>
      </c>
      <c r="L21" s="14">
        <f>VLOOKUP(B21,[1]Brokers!$B$7:$M$59,12,0)</f>
        <v>0</v>
      </c>
      <c r="M21" s="14">
        <f>VLOOKUP(B21,[1]Brokers!$B$9:$R$69,17,0)</f>
        <v>87450670000</v>
      </c>
      <c r="N21" s="15">
        <f t="shared" si="0"/>
        <v>94986272832.600006</v>
      </c>
      <c r="O21" s="15">
        <f>+VLOOKUP(B21,[3]Sheet1!$B$16:$N$67,13,0)+N21</f>
        <v>96625075562.310013</v>
      </c>
      <c r="P21" s="16">
        <f t="shared" si="1"/>
        <v>4.4207512618994971E-2</v>
      </c>
    </row>
    <row r="22" spans="1:17" x14ac:dyDescent="0.25">
      <c r="A22" s="9">
        <f t="shared" si="2"/>
        <v>7</v>
      </c>
      <c r="B22" s="10" t="s">
        <v>27</v>
      </c>
      <c r="C22" s="11" t="s">
        <v>28</v>
      </c>
      <c r="D22" s="12" t="s">
        <v>18</v>
      </c>
      <c r="E22" s="12" t="s">
        <v>18</v>
      </c>
      <c r="F22" s="12"/>
      <c r="G22" s="14">
        <f>VLOOKUP(B22,[1]Brokers!$B$7:$I$69,7,0)</f>
        <v>9993760.0999999996</v>
      </c>
      <c r="H22" s="14">
        <f>VLOOKUP(B22,[2]Brokers!$B$9:$AC$69,28,0)</f>
        <v>0</v>
      </c>
      <c r="I22" s="14">
        <f>VLOOKUP(B22,[1]Brokers!$B$7:$AJ$60,32,0)</f>
        <v>220000000</v>
      </c>
      <c r="J22" s="14">
        <f>VLOOKUP(B22,[1]Brokers!$B$7:$W$59,22,0)</f>
        <v>1000000</v>
      </c>
      <c r="K22" s="14">
        <f>VLOOKUP(B22,[1]Brokers!$B$7:$AB$59,27,0)</f>
        <v>0</v>
      </c>
      <c r="L22" s="14">
        <f>VLOOKUP(B22,[1]Brokers!$B$7:$M$59,12,0)</f>
        <v>10710000000</v>
      </c>
      <c r="M22" s="14">
        <f>VLOOKUP(B22,[1]Brokers!$B$9:$R$69,17,0)</f>
        <v>0</v>
      </c>
      <c r="N22" s="15">
        <f t="shared" si="0"/>
        <v>10940993760.1</v>
      </c>
      <c r="O22" s="15">
        <f>+VLOOKUP(B22,[3]Sheet1!$B$16:$N$67,13,0)+N22</f>
        <v>34821458710.400002</v>
      </c>
      <c r="P22" s="16">
        <f t="shared" si="1"/>
        <v>1.5931372538582247E-2</v>
      </c>
    </row>
    <row r="23" spans="1:17" x14ac:dyDescent="0.25">
      <c r="A23" s="9">
        <f t="shared" si="2"/>
        <v>8</v>
      </c>
      <c r="B23" s="10" t="s">
        <v>29</v>
      </c>
      <c r="C23" s="11" t="s">
        <v>30</v>
      </c>
      <c r="D23" s="12" t="s">
        <v>18</v>
      </c>
      <c r="E23" s="13" t="s">
        <v>18</v>
      </c>
      <c r="F23" s="13"/>
      <c r="G23" s="14">
        <f>VLOOKUP(B23,[1]Brokers!$B$7:$I$69,7,0)</f>
        <v>21102188</v>
      </c>
      <c r="H23" s="14">
        <f>VLOOKUP(B23,[2]Brokers!$B$9:$AC$69,28,0)</f>
        <v>0</v>
      </c>
      <c r="I23" s="14">
        <f>VLOOKUP(B23,[1]Brokers!$B$7:$AJ$60,32,0)</f>
        <v>0</v>
      </c>
      <c r="J23" s="14">
        <f>VLOOKUP(B23,[1]Brokers!$B$7:$W$59,22,0)</f>
        <v>0</v>
      </c>
      <c r="K23" s="14">
        <f>VLOOKUP(B23,[1]Brokers!$B$7:$AB$59,27,0)</f>
        <v>0</v>
      </c>
      <c r="L23" s="14">
        <f>VLOOKUP(B23,[1]Brokers!$B$7:$M$59,12,0)</f>
        <v>0</v>
      </c>
      <c r="M23" s="14">
        <f>VLOOKUP(B23,[1]Brokers!$B$9:$R$69,17,0)</f>
        <v>7100000</v>
      </c>
      <c r="N23" s="15">
        <f t="shared" si="0"/>
        <v>28202188</v>
      </c>
      <c r="O23" s="15">
        <f>+VLOOKUP(B23,[3]Sheet1!$B$16:$N$67,13,0)+N23</f>
        <v>22950127244.610001</v>
      </c>
      <c r="P23" s="16">
        <f t="shared" si="1"/>
        <v>1.0500049121507581E-2</v>
      </c>
    </row>
    <row r="24" spans="1:17" x14ac:dyDescent="0.25">
      <c r="A24" s="9">
        <f t="shared" si="2"/>
        <v>9</v>
      </c>
      <c r="B24" s="10" t="s">
        <v>31</v>
      </c>
      <c r="C24" s="11" t="s">
        <v>32</v>
      </c>
      <c r="D24" s="12" t="s">
        <v>18</v>
      </c>
      <c r="E24" s="13"/>
      <c r="F24" s="13" t="s">
        <v>18</v>
      </c>
      <c r="G24" s="14">
        <f>VLOOKUP(B24,[1]Brokers!$B$7:$I$69,7,0)</f>
        <v>18564201.02</v>
      </c>
      <c r="H24" s="14">
        <f>VLOOKUP(B24,[2]Brokers!$B$9:$AC$69,28,0)</f>
        <v>0</v>
      </c>
      <c r="I24" s="14">
        <f>VLOOKUP(B24,[1]Brokers!$B$7:$AJ$60,32,0)</f>
        <v>0</v>
      </c>
      <c r="J24" s="14">
        <f>VLOOKUP(B24,[1]Brokers!$B$7:$W$59,22,0)</f>
        <v>701900000</v>
      </c>
      <c r="K24" s="14">
        <f>VLOOKUP(B24,[1]Brokers!$B$7:$AB$59,27,0)</f>
        <v>28485700</v>
      </c>
      <c r="L24" s="14">
        <f>VLOOKUP(B24,[1]Brokers!$B$7:$M$59,12,0)</f>
        <v>0</v>
      </c>
      <c r="M24" s="14">
        <f>VLOOKUP(B24,[1]Brokers!$B$9:$R$69,17,0)</f>
        <v>0</v>
      </c>
      <c r="N24" s="15">
        <f t="shared" si="0"/>
        <v>748949901.01999998</v>
      </c>
      <c r="O24" s="15">
        <f>+VLOOKUP(B24,[3]Sheet1!$B$16:$N$67,13,0)+N24</f>
        <v>21632200625.549999</v>
      </c>
      <c r="P24" s="16">
        <f t="shared" si="1"/>
        <v>9.8970766808243842E-3</v>
      </c>
    </row>
    <row r="25" spans="1:17" s="25" customFormat="1" x14ac:dyDescent="0.25">
      <c r="A25" s="9">
        <f t="shared" si="2"/>
        <v>10</v>
      </c>
      <c r="B25" s="10" t="s">
        <v>35</v>
      </c>
      <c r="C25" s="11" t="s">
        <v>36</v>
      </c>
      <c r="D25" s="12" t="s">
        <v>18</v>
      </c>
      <c r="E25" s="13" t="s">
        <v>18</v>
      </c>
      <c r="F25" s="13"/>
      <c r="G25" s="14">
        <f>VLOOKUP(B25,[1]Brokers!$B$7:$I$69,7,0)</f>
        <v>875202360.13</v>
      </c>
      <c r="H25" s="14">
        <f>VLOOKUP(B25,[2]Brokers!$B$9:$AC$69,28,0)</f>
        <v>0</v>
      </c>
      <c r="I25" s="14">
        <f>VLOOKUP(B25,[1]Brokers!$B$7:$AJ$60,32,0)</f>
        <v>618000</v>
      </c>
      <c r="J25" s="14">
        <f>VLOOKUP(B25,[1]Brokers!$B$7:$W$59,22,0)</f>
        <v>15100000</v>
      </c>
      <c r="K25" s="14">
        <f>VLOOKUP(B25,[1]Brokers!$B$7:$AB$59,27,0)</f>
        <v>4066048818</v>
      </c>
      <c r="L25" s="14">
        <f>VLOOKUP(B25,[1]Brokers!$B$7:$M$59,12,0)</f>
        <v>25500000</v>
      </c>
      <c r="M25" s="14">
        <f>VLOOKUP(B25,[1]Brokers!$B$9:$R$69,17,0)</f>
        <v>428890000</v>
      </c>
      <c r="N25" s="15">
        <f t="shared" si="0"/>
        <v>5411359178.1300001</v>
      </c>
      <c r="O25" s="15">
        <f>+VLOOKUP(B25,[3]Sheet1!$B$16:$N$67,13,0)+N25</f>
        <v>19428306754.990002</v>
      </c>
      <c r="P25" s="16">
        <f t="shared" si="1"/>
        <v>8.8887600970937088E-3</v>
      </c>
      <c r="Q25" s="5"/>
    </row>
    <row r="26" spans="1:17" x14ac:dyDescent="0.25">
      <c r="A26" s="9">
        <f t="shared" si="2"/>
        <v>11</v>
      </c>
      <c r="B26" s="10" t="s">
        <v>33</v>
      </c>
      <c r="C26" s="11" t="s">
        <v>34</v>
      </c>
      <c r="D26" s="12" t="s">
        <v>18</v>
      </c>
      <c r="E26" s="13" t="s">
        <v>18</v>
      </c>
      <c r="F26" s="13" t="s">
        <v>18</v>
      </c>
      <c r="G26" s="14">
        <f>VLOOKUP(B26,[1]Brokers!$B$7:$I$69,7,0)</f>
        <v>1818702683.8199999</v>
      </c>
      <c r="H26" s="14">
        <f>VLOOKUP(B26,[2]Brokers!$B$9:$AC$69,28,0)</f>
        <v>0</v>
      </c>
      <c r="I26" s="14">
        <f>VLOOKUP(B26,[1]Brokers!$B$7:$AJ$60,32,0)</f>
        <v>0</v>
      </c>
      <c r="J26" s="14">
        <f>VLOOKUP(B26,[1]Brokers!$B$7:$W$59,22,0)</f>
        <v>38300000</v>
      </c>
      <c r="K26" s="14">
        <f>VLOOKUP(B26,[1]Brokers!$B$7:$AB$59,27,0)</f>
        <v>203957612</v>
      </c>
      <c r="L26" s="14">
        <f>VLOOKUP(B26,[1]Brokers!$B$7:$M$59,12,0)</f>
        <v>5800000</v>
      </c>
      <c r="M26" s="14">
        <f>VLOOKUP(B26,[1]Brokers!$B$9:$R$69,17,0)</f>
        <v>106302000</v>
      </c>
      <c r="N26" s="15">
        <f t="shared" si="0"/>
        <v>2173062295.8199997</v>
      </c>
      <c r="O26" s="15">
        <f>+VLOOKUP(B26,[3]Sheet1!$B$16:$N$67,13,0)+N26</f>
        <v>18797334009.360001</v>
      </c>
      <c r="P26" s="16">
        <f t="shared" si="1"/>
        <v>8.6000800060060442E-3</v>
      </c>
    </row>
    <row r="27" spans="1:17" x14ac:dyDescent="0.25">
      <c r="A27" s="9">
        <f t="shared" si="2"/>
        <v>12</v>
      </c>
      <c r="B27" s="10" t="s">
        <v>41</v>
      </c>
      <c r="C27" s="11" t="s">
        <v>42</v>
      </c>
      <c r="D27" s="12" t="s">
        <v>18</v>
      </c>
      <c r="E27" s="13" t="s">
        <v>18</v>
      </c>
      <c r="F27" s="13" t="s">
        <v>18</v>
      </c>
      <c r="G27" s="14">
        <f>VLOOKUP(B27,[1]Brokers!$B$7:$I$69,7,0)</f>
        <v>2042216984.0599999</v>
      </c>
      <c r="H27" s="14">
        <f>VLOOKUP(B27,[2]Brokers!$B$9:$AC$69,28,0)</f>
        <v>0</v>
      </c>
      <c r="I27" s="14">
        <f>VLOOKUP(B27,[1]Brokers!$B$7:$AJ$60,32,0)</f>
        <v>59825640</v>
      </c>
      <c r="J27" s="14">
        <f>VLOOKUP(B27,[1]Brokers!$B$7:$W$59,22,0)</f>
        <v>18500000</v>
      </c>
      <c r="K27" s="14">
        <f>VLOOKUP(B27,[1]Brokers!$B$7:$AB$59,27,0)</f>
        <v>473147477.00000006</v>
      </c>
      <c r="L27" s="14">
        <f>VLOOKUP(B27,[1]Brokers!$B$7:$M$59,12,0)</f>
        <v>1000000</v>
      </c>
      <c r="M27" s="14">
        <f>VLOOKUP(B27,[1]Brokers!$B$9:$R$69,17,0)</f>
        <v>6023276000</v>
      </c>
      <c r="N27" s="15">
        <f t="shared" si="0"/>
        <v>8617966101.0599995</v>
      </c>
      <c r="O27" s="15">
        <f>+VLOOKUP(B27,[3]Sheet1!$B$16:$N$67,13,0)+N27</f>
        <v>15129370049.919998</v>
      </c>
      <c r="P27" s="16">
        <f t="shared" si="1"/>
        <v>6.9219280140999989E-3</v>
      </c>
    </row>
    <row r="28" spans="1:17" x14ac:dyDescent="0.25">
      <c r="A28" s="9">
        <f t="shared" si="2"/>
        <v>13</v>
      </c>
      <c r="B28" s="10" t="s">
        <v>37</v>
      </c>
      <c r="C28" s="11" t="s">
        <v>38</v>
      </c>
      <c r="D28" s="12" t="s">
        <v>18</v>
      </c>
      <c r="E28" s="12"/>
      <c r="F28" s="13"/>
      <c r="G28" s="14">
        <f>VLOOKUP(B28,[1]Brokers!$B$7:$I$69,7,0)</f>
        <v>968845720.98000002</v>
      </c>
      <c r="H28" s="14">
        <f>VLOOKUP(B28,[2]Brokers!$B$9:$AC$69,28,0)</f>
        <v>0</v>
      </c>
      <c r="I28" s="14">
        <f>VLOOKUP(B28,[1]Brokers!$B$7:$AJ$60,32,0)</f>
        <v>0</v>
      </c>
      <c r="J28" s="14">
        <f>VLOOKUP(B28,[1]Brokers!$B$7:$W$59,22,0)</f>
        <v>126900000</v>
      </c>
      <c r="K28" s="14">
        <f>VLOOKUP(B28,[1]Brokers!$B$7:$AB$59,27,0)</f>
        <v>51274260</v>
      </c>
      <c r="L28" s="14">
        <f>VLOOKUP(B28,[1]Brokers!$B$7:$M$59,12,0)</f>
        <v>0</v>
      </c>
      <c r="M28" s="14">
        <f>VLOOKUP(B28,[1]Brokers!$B$9:$R$69,17,0)</f>
        <v>21280000</v>
      </c>
      <c r="N28" s="15">
        <f t="shared" si="0"/>
        <v>1168299980.98</v>
      </c>
      <c r="O28" s="15">
        <f>+VLOOKUP(B28,[3]Sheet1!$B$16:$N$67,13,0)+N28</f>
        <v>11218552458.73</v>
      </c>
      <c r="P28" s="16">
        <f t="shared" si="1"/>
        <v>5.1326666137129894E-3</v>
      </c>
    </row>
    <row r="29" spans="1:17" x14ac:dyDescent="0.25">
      <c r="A29" s="9">
        <f t="shared" si="2"/>
        <v>14</v>
      </c>
      <c r="B29" s="10" t="s">
        <v>39</v>
      </c>
      <c r="C29" s="11" t="s">
        <v>40</v>
      </c>
      <c r="D29" s="12" t="s">
        <v>18</v>
      </c>
      <c r="E29" s="13"/>
      <c r="F29" s="13" t="s">
        <v>18</v>
      </c>
      <c r="G29" s="14">
        <f>VLOOKUP(B29,[1]Brokers!$B$7:$I$69,7,0)</f>
        <v>542432205.06000006</v>
      </c>
      <c r="H29" s="14">
        <f>VLOOKUP(B29,[2]Brokers!$B$9:$AC$69,28,0)</f>
        <v>0</v>
      </c>
      <c r="I29" s="14">
        <f>VLOOKUP(B29,[1]Brokers!$B$7:$AJ$60,32,0)</f>
        <v>0</v>
      </c>
      <c r="J29" s="14">
        <f>VLOOKUP(B29,[1]Brokers!$B$7:$W$59,22,0)</f>
        <v>0</v>
      </c>
      <c r="K29" s="14">
        <f>VLOOKUP(B29,[1]Brokers!$B$7:$AB$59,27,0)</f>
        <v>2563713</v>
      </c>
      <c r="L29" s="14">
        <f>VLOOKUP(B29,[1]Brokers!$B$7:$M$59,12,0)</f>
        <v>0</v>
      </c>
      <c r="M29" s="14">
        <f>VLOOKUP(B29,[1]Brokers!$B$9:$R$69,17,0)</f>
        <v>0</v>
      </c>
      <c r="N29" s="15">
        <f t="shared" si="0"/>
        <v>544995918.06000006</v>
      </c>
      <c r="O29" s="15">
        <f>+VLOOKUP(B29,[3]Sheet1!$B$16:$N$67,13,0)+N29</f>
        <v>9735681217.9300003</v>
      </c>
      <c r="P29" s="16">
        <f t="shared" si="1"/>
        <v>4.4542293787766269E-3</v>
      </c>
    </row>
    <row r="30" spans="1:17" x14ac:dyDescent="0.25">
      <c r="A30" s="9">
        <f t="shared" si="2"/>
        <v>15</v>
      </c>
      <c r="B30" s="10" t="s">
        <v>47</v>
      </c>
      <c r="C30" s="11" t="s">
        <v>48</v>
      </c>
      <c r="D30" s="12" t="s">
        <v>18</v>
      </c>
      <c r="E30" s="13"/>
      <c r="F30" s="13"/>
      <c r="G30" s="14">
        <f>VLOOKUP(B30,[1]Brokers!$B$7:$I$69,7,0)</f>
        <v>1198790579.49</v>
      </c>
      <c r="H30" s="14">
        <f>VLOOKUP(B30,[2]Brokers!$B$9:$AC$69,28,0)</f>
        <v>0</v>
      </c>
      <c r="I30" s="14">
        <f>VLOOKUP(B30,[1]Brokers!$B$7:$AJ$60,32,0)</f>
        <v>179346180</v>
      </c>
      <c r="J30" s="14">
        <f>VLOOKUP(B30,[1]Brokers!$B$7:$W$59,22,0)</f>
        <v>0</v>
      </c>
      <c r="K30" s="14">
        <f>VLOOKUP(B30,[1]Brokers!$B$7:$AB$59,27,0)</f>
        <v>195981616</v>
      </c>
      <c r="L30" s="14">
        <f>VLOOKUP(B30,[1]Brokers!$B$7:$M$59,12,0)</f>
        <v>529500000</v>
      </c>
      <c r="M30" s="14">
        <f>VLOOKUP(B30,[1]Brokers!$B$9:$R$69,17,0)</f>
        <v>0</v>
      </c>
      <c r="N30" s="15">
        <f t="shared" si="0"/>
        <v>2103618375.49</v>
      </c>
      <c r="O30" s="15">
        <f>+VLOOKUP(B30,[3]Sheet1!$B$16:$N$67,13,0)+N30</f>
        <v>4678818737.8900003</v>
      </c>
      <c r="P30" s="16">
        <f t="shared" si="1"/>
        <v>2.1406341696869292E-3</v>
      </c>
    </row>
    <row r="31" spans="1:17" x14ac:dyDescent="0.25">
      <c r="A31" s="9">
        <f t="shared" si="2"/>
        <v>16</v>
      </c>
      <c r="B31" s="10" t="s">
        <v>43</v>
      </c>
      <c r="C31" s="11" t="s">
        <v>44</v>
      </c>
      <c r="D31" s="12" t="s">
        <v>18</v>
      </c>
      <c r="E31" s="13" t="s">
        <v>18</v>
      </c>
      <c r="F31" s="13" t="s">
        <v>18</v>
      </c>
      <c r="G31" s="14">
        <f>VLOOKUP(B31,[1]Brokers!$B$7:$I$69,7,0)</f>
        <v>298058395.94999999</v>
      </c>
      <c r="H31" s="14">
        <f>VLOOKUP(B31,[2]Brokers!$B$9:$AC$69,28,0)</f>
        <v>0</v>
      </c>
      <c r="I31" s="14">
        <f>VLOOKUP(B31,[1]Brokers!$B$7:$AJ$60,32,0)</f>
        <v>72070769</v>
      </c>
      <c r="J31" s="14">
        <f>VLOOKUP(B31,[1]Brokers!$B$7:$W$59,22,0)</f>
        <v>4100000</v>
      </c>
      <c r="K31" s="14">
        <f>VLOOKUP(B31,[1]Brokers!$B$7:$AB$59,27,0)</f>
        <v>0</v>
      </c>
      <c r="L31" s="14">
        <f>VLOOKUP(B31,[1]Brokers!$B$7:$M$59,12,0)</f>
        <v>35000000</v>
      </c>
      <c r="M31" s="14">
        <f>VLOOKUP(B31,[1]Brokers!$B$9:$R$69,17,0)</f>
        <v>17000000</v>
      </c>
      <c r="N31" s="15">
        <f t="shared" si="0"/>
        <v>426229164.94999999</v>
      </c>
      <c r="O31" s="15">
        <f>+VLOOKUP(B31,[3]Sheet1!$B$16:$N$67,13,0)+N31</f>
        <v>4540081331.4100008</v>
      </c>
      <c r="P31" s="16">
        <f t="shared" si="1"/>
        <v>2.0771595942519418E-3</v>
      </c>
    </row>
    <row r="32" spans="1:17" x14ac:dyDescent="0.25">
      <c r="A32" s="9">
        <f t="shared" si="2"/>
        <v>17</v>
      </c>
      <c r="B32" s="10" t="s">
        <v>45</v>
      </c>
      <c r="C32" s="11" t="s">
        <v>46</v>
      </c>
      <c r="D32" s="12" t="s">
        <v>18</v>
      </c>
      <c r="E32" s="13"/>
      <c r="F32" s="12" t="s">
        <v>18</v>
      </c>
      <c r="G32" s="14">
        <f>VLOOKUP(B32,[1]Brokers!$B$7:$I$69,7,0)</f>
        <v>288500138.53000003</v>
      </c>
      <c r="H32" s="14">
        <f>VLOOKUP(B32,[2]Brokers!$B$9:$AC$69,28,0)</f>
        <v>0</v>
      </c>
      <c r="I32" s="14">
        <f>VLOOKUP(B32,[1]Brokers!$B$7:$AJ$60,32,0)</f>
        <v>8100000</v>
      </c>
      <c r="J32" s="14">
        <f>VLOOKUP(B32,[1]Brokers!$B$7:$W$59,22,0)</f>
        <v>2000000</v>
      </c>
      <c r="K32" s="14">
        <f>VLOOKUP(B32,[1]Brokers!$B$7:$AB$59,27,0)</f>
        <v>62953397.000000007</v>
      </c>
      <c r="L32" s="14">
        <f>VLOOKUP(B32,[1]Brokers!$B$7:$M$59,12,0)</f>
        <v>166900000</v>
      </c>
      <c r="M32" s="14">
        <f>VLOOKUP(B32,[1]Brokers!$B$9:$R$69,17,0)</f>
        <v>25554000</v>
      </c>
      <c r="N32" s="15">
        <f t="shared" si="0"/>
        <v>554007535.52999997</v>
      </c>
      <c r="O32" s="15">
        <f>+VLOOKUP(B32,[3]Sheet1!$B$16:$N$67,13,0)+N32</f>
        <v>3306244859.9899998</v>
      </c>
      <c r="P32" s="16">
        <f t="shared" si="1"/>
        <v>1.5126597368117071E-3</v>
      </c>
    </row>
    <row r="33" spans="1:17" x14ac:dyDescent="0.25">
      <c r="A33" s="9">
        <f t="shared" si="2"/>
        <v>18</v>
      </c>
      <c r="B33" s="10" t="s">
        <v>51</v>
      </c>
      <c r="C33" s="11" t="s">
        <v>52</v>
      </c>
      <c r="D33" s="12" t="s">
        <v>18</v>
      </c>
      <c r="E33" s="13" t="s">
        <v>18</v>
      </c>
      <c r="F33" s="13" t="s">
        <v>18</v>
      </c>
      <c r="G33" s="14">
        <f>VLOOKUP(B33,[1]Brokers!$B$7:$I$69,7,0)</f>
        <v>221756169.48999998</v>
      </c>
      <c r="H33" s="14">
        <f>VLOOKUP(B33,[2]Brokers!$B$9:$AC$69,28,0)</f>
        <v>0</v>
      </c>
      <c r="I33" s="14">
        <f>VLOOKUP(B33,[1]Brokers!$B$7:$AJ$60,32,0)</f>
        <v>0</v>
      </c>
      <c r="J33" s="14">
        <f>VLOOKUP(B33,[1]Brokers!$B$7:$W$59,22,0)</f>
        <v>160200000</v>
      </c>
      <c r="K33" s="14">
        <f>VLOOKUP(B33,[1]Brokers!$B$7:$AB$59,27,0)</f>
        <v>647764818.00000012</v>
      </c>
      <c r="L33" s="14">
        <f>VLOOKUP(B33,[1]Brokers!$B$7:$M$59,12,0)</f>
        <v>0</v>
      </c>
      <c r="M33" s="14">
        <f>VLOOKUP(B33,[1]Brokers!$B$9:$R$69,17,0)</f>
        <v>25697000</v>
      </c>
      <c r="N33" s="15">
        <f t="shared" si="0"/>
        <v>1055417987.4900001</v>
      </c>
      <c r="O33" s="15">
        <f>+VLOOKUP(B33,[3]Sheet1!$B$16:$N$67,13,0)+N33</f>
        <v>2730485927.8200002</v>
      </c>
      <c r="P33" s="16">
        <f t="shared" si="1"/>
        <v>1.2492408456876252E-3</v>
      </c>
    </row>
    <row r="34" spans="1:17" x14ac:dyDescent="0.25">
      <c r="A34" s="9">
        <f t="shared" si="2"/>
        <v>19</v>
      </c>
      <c r="B34" s="10" t="s">
        <v>73</v>
      </c>
      <c r="C34" s="11" t="s">
        <v>74</v>
      </c>
      <c r="D34" s="12" t="s">
        <v>18</v>
      </c>
      <c r="E34" s="13"/>
      <c r="F34" s="13"/>
      <c r="G34" s="14">
        <f>VLOOKUP(B34,[1]Brokers!$B$7:$I$69,7,0)</f>
        <v>25513721</v>
      </c>
      <c r="H34" s="14">
        <f>VLOOKUP(B34,[2]Brokers!$B$9:$AC$69,28,0)</f>
        <v>0</v>
      </c>
      <c r="I34" s="14">
        <f>VLOOKUP(B34,[1]Brokers!$B$7:$AJ$60,32,0)</f>
        <v>0</v>
      </c>
      <c r="J34" s="14">
        <f>VLOOKUP(B34,[1]Brokers!$B$7:$W$59,22,0)</f>
        <v>0</v>
      </c>
      <c r="K34" s="14">
        <f>VLOOKUP(B34,[1]Brokers!$B$7:$AB$59,27,0)</f>
        <v>0</v>
      </c>
      <c r="L34" s="14">
        <f>VLOOKUP(B34,[1]Brokers!$B$7:$M$59,12,0)</f>
        <v>0</v>
      </c>
      <c r="M34" s="14">
        <f>VLOOKUP(B34,[1]Brokers!$B$9:$R$69,17,0)</f>
        <v>0</v>
      </c>
      <c r="N34" s="15">
        <f t="shared" si="0"/>
        <v>25513721</v>
      </c>
      <c r="O34" s="15">
        <f>+VLOOKUP(B34,[3]Sheet1!$B$16:$N$67,13,0)+N34</f>
        <v>2151397933.21</v>
      </c>
      <c r="P34" s="16">
        <f t="shared" si="1"/>
        <v>9.8429885542008285E-4</v>
      </c>
    </row>
    <row r="35" spans="1:17" x14ac:dyDescent="0.25">
      <c r="A35" s="9">
        <f t="shared" si="2"/>
        <v>20</v>
      </c>
      <c r="B35" s="10" t="s">
        <v>49</v>
      </c>
      <c r="C35" s="11" t="s">
        <v>50</v>
      </c>
      <c r="D35" s="12" t="s">
        <v>18</v>
      </c>
      <c r="E35" s="13" t="s">
        <v>18</v>
      </c>
      <c r="F35" s="13"/>
      <c r="G35" s="14">
        <f>VLOOKUP(B35,[1]Brokers!$B$7:$I$69,7,0)</f>
        <v>122144287.88</v>
      </c>
      <c r="H35" s="14">
        <f>VLOOKUP(B35,[2]Brokers!$B$9:$AC$69,28,0)</f>
        <v>0</v>
      </c>
      <c r="I35" s="14">
        <f>VLOOKUP(B35,[1]Brokers!$B$7:$AJ$60,32,0)</f>
        <v>0</v>
      </c>
      <c r="J35" s="14">
        <f>VLOOKUP(B35,[1]Brokers!$B$7:$W$59,22,0)</f>
        <v>33500000</v>
      </c>
      <c r="K35" s="14">
        <f>VLOOKUP(B35,[1]Brokers!$B$7:$AB$59,27,0)</f>
        <v>177750768.00000003</v>
      </c>
      <c r="L35" s="14">
        <f>VLOOKUP(B35,[1]Brokers!$B$7:$M$59,12,0)</f>
        <v>0</v>
      </c>
      <c r="M35" s="14">
        <f>VLOOKUP(B35,[1]Brokers!$B$9:$R$69,17,0)</f>
        <v>36267000</v>
      </c>
      <c r="N35" s="15">
        <f t="shared" si="0"/>
        <v>369662055.88</v>
      </c>
      <c r="O35" s="15">
        <f>+VLOOKUP(B35,[3]Sheet1!$B$16:$N$67,13,0)+N35</f>
        <v>2122821659.2199998</v>
      </c>
      <c r="P35" s="16">
        <f t="shared" si="1"/>
        <v>9.7122475446166092E-4</v>
      </c>
    </row>
    <row r="36" spans="1:17" x14ac:dyDescent="0.25">
      <c r="A36" s="9">
        <f t="shared" si="2"/>
        <v>21</v>
      </c>
      <c r="B36" s="10" t="s">
        <v>55</v>
      </c>
      <c r="C36" s="11" t="s">
        <v>56</v>
      </c>
      <c r="D36" s="12" t="s">
        <v>18</v>
      </c>
      <c r="E36" s="13" t="s">
        <v>18</v>
      </c>
      <c r="F36" s="13" t="s">
        <v>18</v>
      </c>
      <c r="G36" s="14">
        <f>VLOOKUP(B36,[1]Brokers!$B$7:$I$69,7,0)</f>
        <v>467320212.02999997</v>
      </c>
      <c r="H36" s="14">
        <f>VLOOKUP(B36,[2]Brokers!$B$9:$AC$69,28,0)</f>
        <v>0</v>
      </c>
      <c r="I36" s="14">
        <f>VLOOKUP(B36,[1]Brokers!$B$7:$AJ$60,32,0)</f>
        <v>0</v>
      </c>
      <c r="J36" s="14">
        <f>VLOOKUP(B36,[1]Brokers!$B$7:$W$59,22,0)</f>
        <v>1600000</v>
      </c>
      <c r="K36" s="14">
        <f>VLOOKUP(B36,[1]Brokers!$B$7:$AB$59,27,0)</f>
        <v>9969995.0000000019</v>
      </c>
      <c r="L36" s="14">
        <f>VLOOKUP(B36,[1]Brokers!$B$7:$M$59,12,0)</f>
        <v>0</v>
      </c>
      <c r="M36" s="14">
        <f>VLOOKUP(B36,[1]Brokers!$B$9:$R$69,17,0)</f>
        <v>300000</v>
      </c>
      <c r="N36" s="15">
        <f t="shared" si="0"/>
        <v>479190207.02999997</v>
      </c>
      <c r="O36" s="15">
        <f>+VLOOKUP(B36,[3]Sheet1!$B$16:$N$67,13,0)+N36</f>
        <v>1757154651.4399998</v>
      </c>
      <c r="P36" s="16">
        <f t="shared" si="1"/>
        <v>8.0392626836257267E-4</v>
      </c>
    </row>
    <row r="37" spans="1:17" x14ac:dyDescent="0.25">
      <c r="A37" s="9">
        <f t="shared" si="2"/>
        <v>22</v>
      </c>
      <c r="B37" s="10" t="s">
        <v>59</v>
      </c>
      <c r="C37" s="11" t="s">
        <v>60</v>
      </c>
      <c r="D37" s="12" t="s">
        <v>18</v>
      </c>
      <c r="E37" s="13"/>
      <c r="F37" s="13"/>
      <c r="G37" s="14">
        <f>VLOOKUP(B37,[1]Brokers!$B$7:$I$69,7,0)</f>
        <v>35934997.560000002</v>
      </c>
      <c r="H37" s="14">
        <f>VLOOKUP(B37,[2]Brokers!$B$9:$AC$69,28,0)</f>
        <v>0</v>
      </c>
      <c r="I37" s="14">
        <f>VLOOKUP(B37,[1]Brokers!$B$7:$AJ$60,32,0)</f>
        <v>0</v>
      </c>
      <c r="J37" s="14">
        <f>VLOOKUP(B37,[1]Brokers!$B$7:$W$59,22,0)</f>
        <v>371200000</v>
      </c>
      <c r="K37" s="14">
        <f>VLOOKUP(B37,[1]Brokers!$B$7:$AB$59,27,0)</f>
        <v>55831972.000000007</v>
      </c>
      <c r="L37" s="14">
        <f>VLOOKUP(B37,[1]Brokers!$B$7:$M$59,12,0)</f>
        <v>10000000</v>
      </c>
      <c r="M37" s="14">
        <f>VLOOKUP(B37,[1]Brokers!$B$9:$R$69,17,0)</f>
        <v>8493000</v>
      </c>
      <c r="N37" s="15">
        <f t="shared" si="0"/>
        <v>481459969.56</v>
      </c>
      <c r="O37" s="15">
        <f>+VLOOKUP(B37,[3]Sheet1!$B$16:$N$67,13,0)+N37</f>
        <v>1310165327.24</v>
      </c>
      <c r="P37" s="16">
        <f t="shared" si="1"/>
        <v>5.9942152593280007E-4</v>
      </c>
    </row>
    <row r="38" spans="1:17" x14ac:dyDescent="0.25">
      <c r="A38" s="9">
        <f t="shared" si="2"/>
        <v>23</v>
      </c>
      <c r="B38" s="10" t="s">
        <v>57</v>
      </c>
      <c r="C38" s="11" t="s">
        <v>58</v>
      </c>
      <c r="D38" s="12" t="s">
        <v>18</v>
      </c>
      <c r="E38" s="13"/>
      <c r="F38" s="13"/>
      <c r="G38" s="14">
        <f>VLOOKUP(B38,[1]Brokers!$B$7:$I$69,7,0)</f>
        <v>39661428.5</v>
      </c>
      <c r="H38" s="14">
        <f>VLOOKUP(B38,[2]Brokers!$B$9:$AC$69,28,0)</f>
        <v>0</v>
      </c>
      <c r="I38" s="14">
        <f>VLOOKUP(B38,[1]Brokers!$B$7:$AJ$60,32,0)</f>
        <v>0</v>
      </c>
      <c r="J38" s="14">
        <f>VLOOKUP(B38,[1]Brokers!$B$7:$W$59,22,0)</f>
        <v>66100000</v>
      </c>
      <c r="K38" s="14">
        <f>VLOOKUP(B38,[1]Brokers!$B$7:$AB$59,27,0)</f>
        <v>229309885</v>
      </c>
      <c r="L38" s="14">
        <f>VLOOKUP(B38,[1]Brokers!$B$7:$M$59,12,0)</f>
        <v>0</v>
      </c>
      <c r="M38" s="14">
        <f>VLOOKUP(B38,[1]Brokers!$B$9:$R$69,17,0)</f>
        <v>4772000</v>
      </c>
      <c r="N38" s="15">
        <f t="shared" si="0"/>
        <v>339843313.5</v>
      </c>
      <c r="O38" s="15">
        <f>+VLOOKUP(B38,[3]Sheet1!$B$16:$N$67,13,0)+N38</f>
        <v>1302940547.98</v>
      </c>
      <c r="P38" s="16">
        <f t="shared" si="1"/>
        <v>5.9611607423253261E-4</v>
      </c>
    </row>
    <row r="39" spans="1:17" x14ac:dyDescent="0.25">
      <c r="A39" s="9">
        <f t="shared" si="2"/>
        <v>24</v>
      </c>
      <c r="B39" s="10" t="s">
        <v>67</v>
      </c>
      <c r="C39" s="11" t="s">
        <v>68</v>
      </c>
      <c r="D39" s="12" t="s">
        <v>18</v>
      </c>
      <c r="E39" s="13"/>
      <c r="F39" s="13"/>
      <c r="G39" s="14">
        <f>VLOOKUP(B39,[1]Brokers!$B$7:$I$69,7,0)</f>
        <v>142799959.5</v>
      </c>
      <c r="H39" s="14">
        <f>VLOOKUP(B39,[2]Brokers!$B$9:$AC$69,28,0)</f>
        <v>0</v>
      </c>
      <c r="I39" s="14">
        <f>VLOOKUP(B39,[1]Brokers!$B$7:$AJ$60,32,0)</f>
        <v>0</v>
      </c>
      <c r="J39" s="14">
        <f>VLOOKUP(B39,[1]Brokers!$B$7:$W$59,22,0)</f>
        <v>0</v>
      </c>
      <c r="K39" s="14">
        <f>VLOOKUP(B39,[1]Brokers!$B$7:$AB$59,27,0)</f>
        <v>66371681.000000007</v>
      </c>
      <c r="L39" s="14">
        <f>VLOOKUP(B39,[1]Brokers!$B$7:$M$59,12,0)</f>
        <v>5000000</v>
      </c>
      <c r="M39" s="14">
        <f>VLOOKUP(B39,[1]Brokers!$B$9:$R$69,17,0)</f>
        <v>10149000</v>
      </c>
      <c r="N39" s="15">
        <f t="shared" si="0"/>
        <v>224320640.5</v>
      </c>
      <c r="O39" s="15">
        <f>+VLOOKUP(B39,[3]Sheet1!$B$16:$N$67,13,0)+N39</f>
        <v>828813586.92999995</v>
      </c>
      <c r="P39" s="16">
        <f t="shared" si="1"/>
        <v>3.7919543027290864E-4</v>
      </c>
      <c r="Q39" s="1"/>
    </row>
    <row r="40" spans="1:17" x14ac:dyDescent="0.25">
      <c r="A40" s="9">
        <f t="shared" si="2"/>
        <v>25</v>
      </c>
      <c r="B40" s="10" t="s">
        <v>63</v>
      </c>
      <c r="C40" s="11" t="s">
        <v>64</v>
      </c>
      <c r="D40" s="12" t="s">
        <v>18</v>
      </c>
      <c r="E40" s="13" t="s">
        <v>18</v>
      </c>
      <c r="F40" s="13"/>
      <c r="G40" s="14">
        <f>VLOOKUP(B40,[1]Brokers!$B$7:$I$69,7,0)</f>
        <v>24494170</v>
      </c>
      <c r="H40" s="14">
        <f>VLOOKUP(B40,[2]Brokers!$B$9:$AC$69,28,0)</f>
        <v>0</v>
      </c>
      <c r="I40" s="14">
        <f>VLOOKUP(B40,[1]Brokers!$B$7:$AJ$60,32,0)</f>
        <v>0</v>
      </c>
      <c r="J40" s="14">
        <f>VLOOKUP(B40,[1]Brokers!$B$7:$W$59,22,0)</f>
        <v>1100000</v>
      </c>
      <c r="K40" s="14">
        <f>VLOOKUP(B40,[1]Brokers!$B$7:$AB$59,27,0)</f>
        <v>103118234.00000001</v>
      </c>
      <c r="L40" s="14">
        <f>VLOOKUP(B40,[1]Brokers!$B$7:$M$59,12,0)</f>
        <v>0</v>
      </c>
      <c r="M40" s="14">
        <f>VLOOKUP(B40,[1]Brokers!$B$9:$R$69,17,0)</f>
        <v>0</v>
      </c>
      <c r="N40" s="15">
        <f t="shared" si="0"/>
        <v>128712404.00000001</v>
      </c>
      <c r="O40" s="15">
        <f>+VLOOKUP(B40,[3]Sheet1!$B$16:$N$67,13,0)+N40</f>
        <v>817416390.09000003</v>
      </c>
      <c r="P40" s="16">
        <f t="shared" si="1"/>
        <v>3.7398103100653437E-4</v>
      </c>
    </row>
    <row r="41" spans="1:17" x14ac:dyDescent="0.25">
      <c r="A41" s="9">
        <f t="shared" si="2"/>
        <v>26</v>
      </c>
      <c r="B41" s="10" t="s">
        <v>61</v>
      </c>
      <c r="C41" s="11" t="s">
        <v>62</v>
      </c>
      <c r="D41" s="12" t="s">
        <v>18</v>
      </c>
      <c r="E41" s="13"/>
      <c r="F41" s="13"/>
      <c r="G41" s="14">
        <f>VLOOKUP(B41,[1]Brokers!$B$7:$I$69,7,0)</f>
        <v>72916863.989999995</v>
      </c>
      <c r="H41" s="14">
        <f>VLOOKUP(B41,[2]Brokers!$B$9:$AC$69,28,0)</f>
        <v>0</v>
      </c>
      <c r="I41" s="14">
        <f>VLOOKUP(B41,[1]Brokers!$B$7:$AJ$60,32,0)</f>
        <v>0</v>
      </c>
      <c r="J41" s="14">
        <f>VLOOKUP(B41,[1]Brokers!$B$7:$W$59,22,0)</f>
        <v>100000</v>
      </c>
      <c r="K41" s="14">
        <f>VLOOKUP(B41,[1]Brokers!$B$7:$AB$59,27,0)</f>
        <v>0</v>
      </c>
      <c r="L41" s="14">
        <f>VLOOKUP(B41,[1]Brokers!$B$7:$M$59,12,0)</f>
        <v>0</v>
      </c>
      <c r="M41" s="14">
        <f>VLOOKUP(B41,[1]Brokers!$B$9:$R$69,17,0)</f>
        <v>19254000</v>
      </c>
      <c r="N41" s="15">
        <f t="shared" si="0"/>
        <v>92270863.989999995</v>
      </c>
      <c r="O41" s="15">
        <f>+VLOOKUP(B41,[3]Sheet1!$B$16:$N$67,13,0)+N41</f>
        <v>800459855.66000009</v>
      </c>
      <c r="P41" s="16">
        <f t="shared" si="1"/>
        <v>3.6622314615701362E-4</v>
      </c>
    </row>
    <row r="42" spans="1:17" x14ac:dyDescent="0.25">
      <c r="A42" s="9">
        <f t="shared" si="2"/>
        <v>27</v>
      </c>
      <c r="B42" s="10" t="s">
        <v>65</v>
      </c>
      <c r="C42" s="11" t="s">
        <v>66</v>
      </c>
      <c r="D42" s="12" t="s">
        <v>18</v>
      </c>
      <c r="E42" s="13"/>
      <c r="F42" s="13"/>
      <c r="G42" s="14">
        <f>VLOOKUP(B42,[1]Brokers!$B$7:$I$69,7,0)</f>
        <v>39218532.960000001</v>
      </c>
      <c r="H42" s="14">
        <f>VLOOKUP(B42,[2]Brokers!$B$9:$AC$69,28,0)</f>
        <v>0</v>
      </c>
      <c r="I42" s="14">
        <f>VLOOKUP(B42,[1]Brokers!$B$7:$AJ$60,32,0)</f>
        <v>0</v>
      </c>
      <c r="J42" s="14">
        <f>VLOOKUP(B42,[1]Brokers!$B$7:$W$59,22,0)</f>
        <v>0</v>
      </c>
      <c r="K42" s="14">
        <f>VLOOKUP(B42,[1]Brokers!$B$7:$AB$59,27,0)</f>
        <v>0</v>
      </c>
      <c r="L42" s="14">
        <f>VLOOKUP(B42,[1]Brokers!$B$7:$M$59,12,0)</f>
        <v>0</v>
      </c>
      <c r="M42" s="14">
        <f>VLOOKUP(B42,[1]Brokers!$B$9:$R$69,17,0)</f>
        <v>0</v>
      </c>
      <c r="N42" s="15">
        <f t="shared" si="0"/>
        <v>39218532.960000001</v>
      </c>
      <c r="O42" s="15">
        <f>+VLOOKUP(B42,[3]Sheet1!$B$16:$N$67,13,0)+N42</f>
        <v>672146589.69000006</v>
      </c>
      <c r="P42" s="16">
        <f t="shared" si="1"/>
        <v>3.0751778120342762E-4</v>
      </c>
    </row>
    <row r="43" spans="1:17" x14ac:dyDescent="0.25">
      <c r="A43" s="9">
        <f t="shared" si="2"/>
        <v>28</v>
      </c>
      <c r="B43" s="10" t="s">
        <v>103</v>
      </c>
      <c r="C43" s="11" t="s">
        <v>104</v>
      </c>
      <c r="D43" s="12" t="s">
        <v>18</v>
      </c>
      <c r="E43" s="13"/>
      <c r="F43" s="13"/>
      <c r="G43" s="14">
        <f>VLOOKUP(B43,[1]Brokers!$B$7:$I$69,7,0)</f>
        <v>0</v>
      </c>
      <c r="H43" s="14">
        <f>VLOOKUP(B43,[2]Brokers!$B$9:$AC$69,28,0)</f>
        <v>0</v>
      </c>
      <c r="I43" s="14">
        <f>VLOOKUP(B43,[1]Brokers!$B$7:$AJ$60,32,0)</f>
        <v>0</v>
      </c>
      <c r="J43" s="14">
        <f>VLOOKUP(B43,[1]Brokers!$B$7:$W$59,22,0)</f>
        <v>0</v>
      </c>
      <c r="K43" s="14">
        <f>VLOOKUP(B43,[1]Brokers!$B$7:$AB$59,27,0)</f>
        <v>569714000</v>
      </c>
      <c r="L43" s="14">
        <f>VLOOKUP(B43,[1]Brokers!$B$7:$M$59,12,0)</f>
        <v>0</v>
      </c>
      <c r="M43" s="14">
        <f>VLOOKUP(B43,[1]Brokers!$B$9:$R$69,17,0)</f>
        <v>0</v>
      </c>
      <c r="N43" s="15">
        <f t="shared" si="0"/>
        <v>569714000</v>
      </c>
      <c r="O43" s="15">
        <f>+VLOOKUP(B43,[3]Sheet1!$B$16:$N$67,13,0)+N43</f>
        <v>630239000</v>
      </c>
      <c r="P43" s="16">
        <f t="shared" si="1"/>
        <v>2.8834439076341035E-4</v>
      </c>
    </row>
    <row r="44" spans="1:17" x14ac:dyDescent="0.25">
      <c r="A44" s="9">
        <f t="shared" si="2"/>
        <v>29</v>
      </c>
      <c r="B44" s="10" t="s">
        <v>69</v>
      </c>
      <c r="C44" s="11" t="s">
        <v>70</v>
      </c>
      <c r="D44" s="12" t="s">
        <v>18</v>
      </c>
      <c r="E44" s="13"/>
      <c r="F44" s="13"/>
      <c r="G44" s="14">
        <f>VLOOKUP(B44,[1]Brokers!$B$7:$I$69,7,0)</f>
        <v>201480</v>
      </c>
      <c r="H44" s="14">
        <f>VLOOKUP(B44,[2]Brokers!$B$9:$AC$69,28,0)</f>
        <v>0</v>
      </c>
      <c r="I44" s="14">
        <f>VLOOKUP(B44,[1]Brokers!$B$7:$AJ$60,32,0)</f>
        <v>0</v>
      </c>
      <c r="J44" s="14">
        <f>VLOOKUP(B44,[1]Brokers!$B$7:$W$59,22,0)</f>
        <v>0</v>
      </c>
      <c r="K44" s="14">
        <f>VLOOKUP(B44,[1]Brokers!$B$7:$AB$59,27,0)</f>
        <v>0</v>
      </c>
      <c r="L44" s="14">
        <f>VLOOKUP(B44,[1]Brokers!$B$7:$M$59,12,0)</f>
        <v>0</v>
      </c>
      <c r="M44" s="14">
        <f>VLOOKUP(B44,[1]Brokers!$B$9:$R$69,17,0)</f>
        <v>0</v>
      </c>
      <c r="N44" s="15">
        <f t="shared" si="0"/>
        <v>201480</v>
      </c>
      <c r="O44" s="15">
        <f>+VLOOKUP(B44,[3]Sheet1!$B$16:$N$67,13,0)+N44</f>
        <v>483646267.94999999</v>
      </c>
      <c r="P44" s="16">
        <f t="shared" si="1"/>
        <v>2.2127587863816721E-4</v>
      </c>
    </row>
    <row r="45" spans="1:17" x14ac:dyDescent="0.25">
      <c r="A45" s="9">
        <f t="shared" si="2"/>
        <v>30</v>
      </c>
      <c r="B45" s="10" t="s">
        <v>71</v>
      </c>
      <c r="C45" s="11" t="s">
        <v>72</v>
      </c>
      <c r="D45" s="12" t="s">
        <v>18</v>
      </c>
      <c r="E45" s="13"/>
      <c r="F45" s="13"/>
      <c r="G45" s="14">
        <f>VLOOKUP(B45,[1]Brokers!$B$7:$I$69,7,0)</f>
        <v>3811588</v>
      </c>
      <c r="H45" s="14">
        <f>VLOOKUP(B45,[2]Brokers!$B$9:$AC$69,28,0)</f>
        <v>0</v>
      </c>
      <c r="I45" s="14">
        <f>VLOOKUP(B45,[1]Brokers!$B$7:$AJ$60,32,0)</f>
        <v>0</v>
      </c>
      <c r="J45" s="14">
        <f>VLOOKUP(B45,[1]Brokers!$B$7:$W$59,22,0)</f>
        <v>4200000</v>
      </c>
      <c r="K45" s="14">
        <f>VLOOKUP(B45,[1]Brokers!$B$7:$AB$59,27,0)</f>
        <v>0</v>
      </c>
      <c r="L45" s="14">
        <f>VLOOKUP(B45,[1]Brokers!$B$7:$M$59,12,0)</f>
        <v>0</v>
      </c>
      <c r="M45" s="14">
        <f>VLOOKUP(B45,[1]Brokers!$B$7:$R$69,17,0)</f>
        <v>14137000</v>
      </c>
      <c r="N45" s="15">
        <f t="shared" si="0"/>
        <v>22148588</v>
      </c>
      <c r="O45" s="15">
        <f>+VLOOKUP(B45,[3]Sheet1!$B$16:$N$67,13,0)+N45</f>
        <v>441778663</v>
      </c>
      <c r="P45" s="16">
        <f t="shared" si="1"/>
        <v>2.0212078185419971E-4</v>
      </c>
    </row>
    <row r="46" spans="1:17" x14ac:dyDescent="0.25">
      <c r="A46" s="9">
        <f t="shared" si="2"/>
        <v>31</v>
      </c>
      <c r="B46" s="10" t="s">
        <v>75</v>
      </c>
      <c r="C46" s="11" t="s">
        <v>76</v>
      </c>
      <c r="D46" s="12" t="s">
        <v>18</v>
      </c>
      <c r="E46" s="13"/>
      <c r="F46" s="13"/>
      <c r="G46" s="14">
        <f>VLOOKUP(B46,[1]Brokers!$B$7:$I$69,7,0)</f>
        <v>21323172.100000001</v>
      </c>
      <c r="H46" s="14">
        <f>VLOOKUP(B46,[2]Brokers!$B$9:$AC$69,28,0)</f>
        <v>0</v>
      </c>
      <c r="I46" s="14">
        <f>VLOOKUP(B46,[1]Brokers!$B$7:$AJ$60,32,0)</f>
        <v>0</v>
      </c>
      <c r="J46" s="14">
        <f>VLOOKUP(B46,[1]Brokers!$B$7:$W$59,22,0)</f>
        <v>0</v>
      </c>
      <c r="K46" s="14">
        <f>VLOOKUP(B46,[1]Brokers!$B$7:$AB$59,27,0)</f>
        <v>0</v>
      </c>
      <c r="L46" s="14">
        <f>VLOOKUP(B46,[1]Brokers!$B$7:$M$59,12,0)</f>
        <v>0</v>
      </c>
      <c r="M46" s="14">
        <f>VLOOKUP(B46,[1]Brokers!$B$9:$R$69,17,0)</f>
        <v>0</v>
      </c>
      <c r="N46" s="15">
        <f t="shared" si="0"/>
        <v>21323172.100000001</v>
      </c>
      <c r="O46" s="15">
        <f>+VLOOKUP(B46,[3]Sheet1!$B$16:$N$67,13,0)+N46</f>
        <v>428072508.89999998</v>
      </c>
      <c r="P46" s="16">
        <f t="shared" si="1"/>
        <v>1.9584999782833979E-4</v>
      </c>
    </row>
    <row r="47" spans="1:17" x14ac:dyDescent="0.25">
      <c r="A47" s="9">
        <f t="shared" si="2"/>
        <v>32</v>
      </c>
      <c r="B47" s="10" t="s">
        <v>77</v>
      </c>
      <c r="C47" s="11" t="s">
        <v>78</v>
      </c>
      <c r="D47" s="12" t="s">
        <v>18</v>
      </c>
      <c r="E47" s="13"/>
      <c r="F47" s="13"/>
      <c r="G47" s="14">
        <f>VLOOKUP(B47,[1]Brokers!$B$7:$I$69,7,0)</f>
        <v>11412211.6</v>
      </c>
      <c r="H47" s="14">
        <f>VLOOKUP(B47,[2]Brokers!$B$9:$AC$69,28,0)</f>
        <v>0</v>
      </c>
      <c r="I47" s="14">
        <f>VLOOKUP(B47,[1]Brokers!$B$7:$AJ$60,32,0)</f>
        <v>0</v>
      </c>
      <c r="J47" s="14">
        <f>VLOOKUP(B47,[1]Brokers!$B$7:$W$59,22,0)</f>
        <v>0</v>
      </c>
      <c r="K47" s="14">
        <f>VLOOKUP(B47,[1]Brokers!$B$7:$AB$59,27,0)</f>
        <v>0</v>
      </c>
      <c r="L47" s="14">
        <f>VLOOKUP(B47,[1]Brokers!$B$7:$M$59,12,0)</f>
        <v>0</v>
      </c>
      <c r="M47" s="14">
        <f>VLOOKUP(B47,[1]Brokers!$B$9:$R$69,17,0)</f>
        <v>0</v>
      </c>
      <c r="N47" s="15">
        <f t="shared" si="0"/>
        <v>11412211.6</v>
      </c>
      <c r="O47" s="15">
        <f>+VLOOKUP(B47,[3]Sheet1!$B$16:$N$67,13,0)+N47</f>
        <v>390205149.42000002</v>
      </c>
      <c r="P47" s="16">
        <f t="shared" si="1"/>
        <v>1.7852507712511509E-4</v>
      </c>
    </row>
    <row r="48" spans="1:17" x14ac:dyDescent="0.25">
      <c r="A48" s="9">
        <f t="shared" si="2"/>
        <v>33</v>
      </c>
      <c r="B48" s="10" t="s">
        <v>89</v>
      </c>
      <c r="C48" s="11" t="s">
        <v>90</v>
      </c>
      <c r="D48" s="12" t="s">
        <v>18</v>
      </c>
      <c r="E48" s="13"/>
      <c r="F48" s="13"/>
      <c r="G48" s="14">
        <f>VLOOKUP(B48,[1]Brokers!$B$7:$I$69,7,0)</f>
        <v>14141100.300000001</v>
      </c>
      <c r="H48" s="14">
        <f>VLOOKUP(B48,[2]Brokers!$B$9:$AC$69,28,0)</f>
        <v>0</v>
      </c>
      <c r="I48" s="14">
        <f>VLOOKUP(B48,[1]Brokers!$B$7:$AJ$60,32,0)</f>
        <v>0</v>
      </c>
      <c r="J48" s="14">
        <f>VLOOKUP(B48,[1]Brokers!$B$7:$W$59,22,0)</f>
        <v>0</v>
      </c>
      <c r="K48" s="14">
        <f>VLOOKUP(B48,[1]Brokers!$B$7:$AB$59,27,0)</f>
        <v>105397090.00000001</v>
      </c>
      <c r="L48" s="14">
        <f>VLOOKUP(B48,[1]Brokers!$B$7:$M$59,12,0)</f>
        <v>0</v>
      </c>
      <c r="M48" s="14">
        <f>VLOOKUP(B48,[1]Brokers!$B$9:$R$69,17,0)</f>
        <v>0</v>
      </c>
      <c r="N48" s="15">
        <f t="shared" ref="N48:N67" si="3">G48+I48+J48+K48+L48+M48+H48</f>
        <v>119538190.30000001</v>
      </c>
      <c r="O48" s="15">
        <f>+VLOOKUP(B48,[3]Sheet1!$B$16:$N$67,13,0)+N48</f>
        <v>248981411.97</v>
      </c>
      <c r="P48" s="16">
        <f t="shared" ref="P48:P67" si="4">O48/$O$68</f>
        <v>1.1391296563034553E-4</v>
      </c>
    </row>
    <row r="49" spans="1:17" x14ac:dyDescent="0.25">
      <c r="A49" s="9">
        <f t="shared" si="2"/>
        <v>34</v>
      </c>
      <c r="B49" s="10" t="s">
        <v>81</v>
      </c>
      <c r="C49" s="11" t="s">
        <v>82</v>
      </c>
      <c r="D49" s="12" t="s">
        <v>18</v>
      </c>
      <c r="E49" s="13"/>
      <c r="F49" s="13"/>
      <c r="G49" s="14">
        <f>VLOOKUP(B49,[1]Brokers!$B$7:$I$69,7,0)</f>
        <v>10538782.199999999</v>
      </c>
      <c r="H49" s="14">
        <f>VLOOKUP(B49,[2]Brokers!$B$9:$AC$69,28,0)</f>
        <v>0</v>
      </c>
      <c r="I49" s="14">
        <f>VLOOKUP(B49,[1]Brokers!$B$7:$AJ$60,32,0)</f>
        <v>0</v>
      </c>
      <c r="J49" s="14">
        <f>VLOOKUP(B49,[1]Brokers!$B$7:$W$59,22,0)</f>
        <v>0</v>
      </c>
      <c r="K49" s="14">
        <f>VLOOKUP(B49,[1]Brokers!$B$7:$AB$59,27,0)</f>
        <v>0</v>
      </c>
      <c r="L49" s="14">
        <f>VLOOKUP(B49,[1]Brokers!$B$7:$M$59,12,0)</f>
        <v>0</v>
      </c>
      <c r="M49" s="14">
        <f>VLOOKUP(B49,[1]Brokers!$B$9:$R$69,17,0)</f>
        <v>0</v>
      </c>
      <c r="N49" s="15">
        <f t="shared" si="3"/>
        <v>10538782.199999999</v>
      </c>
      <c r="O49" s="15">
        <f>+VLOOKUP(B49,[3]Sheet1!$B$16:$N$67,13,0)+N49</f>
        <v>226414422.13</v>
      </c>
      <c r="P49" s="16">
        <f t="shared" si="4"/>
        <v>1.0358820798002735E-4</v>
      </c>
    </row>
    <row r="50" spans="1:17" x14ac:dyDescent="0.25">
      <c r="A50" s="9">
        <f t="shared" si="2"/>
        <v>35</v>
      </c>
      <c r="B50" s="10" t="s">
        <v>79</v>
      </c>
      <c r="C50" s="11" t="s">
        <v>80</v>
      </c>
      <c r="D50" s="12" t="s">
        <v>18</v>
      </c>
      <c r="E50" s="13"/>
      <c r="F50" s="13"/>
      <c r="G50" s="14">
        <f>VLOOKUP(B50,[1]Brokers!$B$7:$I$69,7,0)</f>
        <v>0</v>
      </c>
      <c r="H50" s="14">
        <f>VLOOKUP(B50,[2]Brokers!$B$9:$AC$69,28,0)</f>
        <v>0</v>
      </c>
      <c r="I50" s="14">
        <f>VLOOKUP(B50,[1]Brokers!$B$7:$AJ$60,32,0)</f>
        <v>0</v>
      </c>
      <c r="J50" s="14">
        <f>VLOOKUP(B50,[1]Brokers!$B$7:$W$59,22,0)</f>
        <v>0</v>
      </c>
      <c r="K50" s="14">
        <f>VLOOKUP(B50,[1]Brokers!$B$7:$AB$59,27,0)</f>
        <v>0</v>
      </c>
      <c r="L50" s="14">
        <f>VLOOKUP(B50,[1]Brokers!$B$7:$M$59,12,0)</f>
        <v>0</v>
      </c>
      <c r="M50" s="14">
        <f>VLOOKUP(B50,[1]Brokers!$B$9:$R$69,17,0)</f>
        <v>0</v>
      </c>
      <c r="N50" s="15">
        <f t="shared" si="3"/>
        <v>0</v>
      </c>
      <c r="O50" s="15">
        <f>+VLOOKUP(B50,[3]Sheet1!$B$16:$N$67,13,0)+N50</f>
        <v>218528622.25</v>
      </c>
      <c r="P50" s="16">
        <f t="shared" si="4"/>
        <v>9.998032880707746E-5</v>
      </c>
    </row>
    <row r="51" spans="1:17" x14ac:dyDescent="0.25">
      <c r="A51" s="9">
        <f t="shared" si="2"/>
        <v>36</v>
      </c>
      <c r="B51" s="10" t="s">
        <v>107</v>
      </c>
      <c r="C51" s="11" t="s">
        <v>108</v>
      </c>
      <c r="D51" s="12" t="s">
        <v>18</v>
      </c>
      <c r="E51" s="13" t="s">
        <v>18</v>
      </c>
      <c r="F51" s="13"/>
      <c r="G51" s="14">
        <f>VLOOKUP(B51,[1]Brokers!$B$7:$I$69,7,0)</f>
        <v>10521893.9</v>
      </c>
      <c r="H51" s="14">
        <f>VLOOKUP(B51,[2]Brokers!$B$9:$AC$69,28,0)</f>
        <v>0</v>
      </c>
      <c r="I51" s="14">
        <f>VLOOKUP(B51,[1]Brokers!$B$7:$AJ$60,32,0)</f>
        <v>0</v>
      </c>
      <c r="J51" s="14">
        <f>VLOOKUP(B51,[1]Brokers!$B$7:$W$59,22,0)</f>
        <v>0</v>
      </c>
      <c r="K51" s="14">
        <f>VLOOKUP(B51,[1]Brokers!$B$7:$AB$59,27,0)</f>
        <v>119355083</v>
      </c>
      <c r="L51" s="14">
        <f>VLOOKUP(B51,[1]Brokers!$B$7:$M$59,12,0)</f>
        <v>0</v>
      </c>
      <c r="M51" s="14">
        <f>VLOOKUP(B51,[1]Brokers!$B$9:$R$69,17,0)</f>
        <v>5000000</v>
      </c>
      <c r="N51" s="15">
        <f t="shared" si="3"/>
        <v>134876976.90000001</v>
      </c>
      <c r="O51" s="15">
        <f>+VLOOKUP(B51,[3]Sheet1!$B$16:$N$67,13,0)+N51</f>
        <v>191521340.44999999</v>
      </c>
      <c r="P51" s="16">
        <f t="shared" si="4"/>
        <v>8.7624066790926847E-5</v>
      </c>
    </row>
    <row r="52" spans="1:17" x14ac:dyDescent="0.25">
      <c r="A52" s="9">
        <f t="shared" si="2"/>
        <v>37</v>
      </c>
      <c r="B52" s="10" t="s">
        <v>83</v>
      </c>
      <c r="C52" s="11" t="s">
        <v>84</v>
      </c>
      <c r="D52" s="12" t="s">
        <v>18</v>
      </c>
      <c r="E52" s="13"/>
      <c r="F52" s="13"/>
      <c r="G52" s="14">
        <f>VLOOKUP(B52,[1]Brokers!$B$7:$I$69,7,0)</f>
        <v>11466787.15</v>
      </c>
      <c r="H52" s="14">
        <f>VLOOKUP(B52,[2]Brokers!$B$9:$AC$69,28,0)</f>
        <v>0</v>
      </c>
      <c r="I52" s="14">
        <f>VLOOKUP(B52,[1]Brokers!$B$7:$AJ$60,32,0)</f>
        <v>0</v>
      </c>
      <c r="J52" s="14">
        <f>VLOOKUP(B52,[1]Brokers!$B$7:$W$59,22,0)</f>
        <v>100000</v>
      </c>
      <c r="K52" s="14">
        <f>VLOOKUP(B52,[1]Brokers!$B$7:$AB$59,27,0)</f>
        <v>3703141.0000000005</v>
      </c>
      <c r="L52" s="14">
        <f>VLOOKUP(B52,[1]Brokers!$B$7:$M$59,12,0)</f>
        <v>0</v>
      </c>
      <c r="M52" s="14">
        <f>VLOOKUP(B52,[1]Brokers!$B$9:$R$69,17,0)</f>
        <v>24400000</v>
      </c>
      <c r="N52" s="15">
        <f t="shared" si="3"/>
        <v>39669928.149999999</v>
      </c>
      <c r="O52" s="15">
        <f>+VLOOKUP(B52,[3]Sheet1!$B$16:$N$67,13,0)+N52</f>
        <v>190282524.10999998</v>
      </c>
      <c r="P52" s="16">
        <f t="shared" si="4"/>
        <v>8.7057288564214343E-5</v>
      </c>
    </row>
    <row r="53" spans="1:17" x14ac:dyDescent="0.25">
      <c r="A53" s="9">
        <f t="shared" si="2"/>
        <v>38</v>
      </c>
      <c r="B53" s="10" t="s">
        <v>93</v>
      </c>
      <c r="C53" s="11" t="s">
        <v>94</v>
      </c>
      <c r="D53" s="12" t="s">
        <v>18</v>
      </c>
      <c r="E53" s="13"/>
      <c r="F53" s="13"/>
      <c r="G53" s="14">
        <f>VLOOKUP(B53,[1]Brokers!$B$7:$I$69,7,0)</f>
        <v>14908305</v>
      </c>
      <c r="H53" s="14">
        <f>VLOOKUP(B53,[2]Brokers!$B$9:$AC$69,28,0)</f>
        <v>0</v>
      </c>
      <c r="I53" s="14">
        <f>VLOOKUP(B53,[1]Brokers!$B$7:$AJ$60,32,0)</f>
        <v>0</v>
      </c>
      <c r="J53" s="14">
        <f>VLOOKUP(B53,[1]Brokers!$B$7:$W$59,22,0)</f>
        <v>56500000</v>
      </c>
      <c r="K53" s="14">
        <f>VLOOKUP(B53,[1]Brokers!$B$7:$AB$59,27,0)</f>
        <v>0</v>
      </c>
      <c r="L53" s="14">
        <f>VLOOKUP(B53,[1]Brokers!$B$7:$M$59,12,0)</f>
        <v>0</v>
      </c>
      <c r="M53" s="14">
        <f>VLOOKUP(B53,[1]Brokers!$B$9:$R$69,17,0)</f>
        <v>45000</v>
      </c>
      <c r="N53" s="15">
        <f t="shared" si="3"/>
        <v>71453305</v>
      </c>
      <c r="O53" s="15">
        <f>+VLOOKUP(B53,[3]Sheet1!$B$16:$N$67,13,0)+N53</f>
        <v>177638682.79000002</v>
      </c>
      <c r="P53" s="16">
        <f t="shared" si="4"/>
        <v>8.127252957226903E-5</v>
      </c>
    </row>
    <row r="54" spans="1:17" x14ac:dyDescent="0.25">
      <c r="A54" s="9">
        <f t="shared" si="2"/>
        <v>39</v>
      </c>
      <c r="B54" s="10" t="s">
        <v>85</v>
      </c>
      <c r="C54" s="11" t="s">
        <v>86</v>
      </c>
      <c r="D54" s="12" t="s">
        <v>18</v>
      </c>
      <c r="E54" s="13"/>
      <c r="F54" s="13"/>
      <c r="G54" s="14">
        <f>VLOOKUP(B54,[1]Brokers!$B$7:$I$69,7,0)</f>
        <v>8591649.4000000004</v>
      </c>
      <c r="H54" s="14">
        <f>VLOOKUP(B54,[2]Brokers!$B$9:$AC$69,28,0)</f>
        <v>0</v>
      </c>
      <c r="I54" s="14">
        <f>VLOOKUP(B54,[1]Brokers!$B$7:$AJ$60,32,0)</f>
        <v>0</v>
      </c>
      <c r="J54" s="14">
        <f>VLOOKUP(B54,[1]Brokers!$B$7:$W$59,22,0)</f>
        <v>1000000</v>
      </c>
      <c r="K54" s="14">
        <f>VLOOKUP(B54,[1]Brokers!$B$7:$AB$59,27,0)</f>
        <v>9685138</v>
      </c>
      <c r="L54" s="14">
        <f>VLOOKUP(B54,[1]Brokers!$B$7:$M$59,12,0)</f>
        <v>0</v>
      </c>
      <c r="M54" s="14">
        <f>VLOOKUP(B54,[1]Brokers!$B$9:$R$69,17,0)</f>
        <v>0</v>
      </c>
      <c r="N54" s="15">
        <f t="shared" si="3"/>
        <v>19276787.399999999</v>
      </c>
      <c r="O54" s="15">
        <f>+VLOOKUP(B54,[3]Sheet1!$B$16:$N$67,13,0)+N54</f>
        <v>166109620.65000001</v>
      </c>
      <c r="P54" s="16">
        <f t="shared" si="4"/>
        <v>7.5997799828740305E-5</v>
      </c>
    </row>
    <row r="55" spans="1:17" x14ac:dyDescent="0.25">
      <c r="A55" s="9">
        <f t="shared" si="2"/>
        <v>40</v>
      </c>
      <c r="B55" s="10" t="s">
        <v>87</v>
      </c>
      <c r="C55" s="11" t="s">
        <v>88</v>
      </c>
      <c r="D55" s="12" t="s">
        <v>18</v>
      </c>
      <c r="E55" s="13"/>
      <c r="F55" s="13"/>
      <c r="G55" s="14">
        <f>VLOOKUP(B55,[1]Brokers!$B$7:$I$69,7,0)</f>
        <v>8041521.0199999996</v>
      </c>
      <c r="H55" s="14">
        <f>VLOOKUP(B55,[2]Brokers!$B$9:$AC$69,28,0)</f>
        <v>0</v>
      </c>
      <c r="I55" s="14">
        <f>VLOOKUP(B55,[1]Brokers!$B$7:$AJ$60,32,0)</f>
        <v>0</v>
      </c>
      <c r="J55" s="14">
        <f>VLOOKUP(B55,[1]Brokers!$B$7:$W$59,22,0)</f>
        <v>0</v>
      </c>
      <c r="K55" s="14">
        <f>VLOOKUP(B55,[1]Brokers!$B$7:$AB$59,27,0)</f>
        <v>0</v>
      </c>
      <c r="L55" s="14">
        <f>VLOOKUP(B55,[1]Brokers!$B$7:$M$59,12,0)</f>
        <v>0</v>
      </c>
      <c r="M55" s="14">
        <f>VLOOKUP(B55,[1]Brokers!$B$9:$R$69,17,0)</f>
        <v>0</v>
      </c>
      <c r="N55" s="15">
        <f t="shared" si="3"/>
        <v>8041521.0199999996</v>
      </c>
      <c r="O55" s="15">
        <f>+VLOOKUP(B55,[3]Sheet1!$B$16:$N$67,13,0)+N55</f>
        <v>142134469.92000002</v>
      </c>
      <c r="P55" s="16">
        <f t="shared" si="4"/>
        <v>6.5028786120126936E-5</v>
      </c>
    </row>
    <row r="56" spans="1:17" s="27" customFormat="1" x14ac:dyDescent="0.25">
      <c r="A56" s="9">
        <f t="shared" si="2"/>
        <v>41</v>
      </c>
      <c r="B56" s="10" t="s">
        <v>105</v>
      </c>
      <c r="C56" s="11" t="s">
        <v>106</v>
      </c>
      <c r="D56" s="12" t="s">
        <v>18</v>
      </c>
      <c r="E56" s="13" t="s">
        <v>18</v>
      </c>
      <c r="F56" s="13" t="s">
        <v>18</v>
      </c>
      <c r="G56" s="14">
        <f>VLOOKUP(B56,[1]Brokers!$B$7:$I$69,7,0)</f>
        <v>81533108.5</v>
      </c>
      <c r="H56" s="14">
        <f>VLOOKUP(B56,[2]Brokers!$B$9:$AC$69,28,0)</f>
        <v>0</v>
      </c>
      <c r="I56" s="14">
        <f>VLOOKUP(B56,[1]Brokers!$B$7:$AJ$60,32,0)</f>
        <v>0</v>
      </c>
      <c r="J56" s="14">
        <f>VLOOKUP(B56,[1]Brokers!$B$7:$W$59,22,0)</f>
        <v>0</v>
      </c>
      <c r="K56" s="14">
        <f>VLOOKUP(B56,[1]Brokers!$B$7:$AB$59,27,0)</f>
        <v>0</v>
      </c>
      <c r="L56" s="14">
        <f>VLOOKUP(B56,[1]Brokers!$B$7:$M$59,12,0)</f>
        <v>0</v>
      </c>
      <c r="M56" s="14">
        <f>VLOOKUP(B56,[1]Brokers!$B$9:$R$69,17,0)</f>
        <v>0</v>
      </c>
      <c r="N56" s="15">
        <f t="shared" si="3"/>
        <v>81533108.5</v>
      </c>
      <c r="O56" s="15">
        <f>+VLOOKUP(B56,[3]Sheet1!$B$16:$N$67,13,0)+N56</f>
        <v>140764446.80000001</v>
      </c>
      <c r="P56" s="16">
        <f t="shared" si="4"/>
        <v>6.4401978699659166E-5</v>
      </c>
      <c r="Q56" s="17"/>
    </row>
    <row r="57" spans="1:17" x14ac:dyDescent="0.25">
      <c r="A57" s="9">
        <f t="shared" si="2"/>
        <v>42</v>
      </c>
      <c r="B57" s="10" t="s">
        <v>91</v>
      </c>
      <c r="C57" s="11" t="s">
        <v>92</v>
      </c>
      <c r="D57" s="12" t="s">
        <v>18</v>
      </c>
      <c r="E57" s="13"/>
      <c r="F57" s="13"/>
      <c r="G57" s="14">
        <f>VLOOKUP(B57,[1]Brokers!$B$7:$I$69,7,0)</f>
        <v>587100</v>
      </c>
      <c r="H57" s="14">
        <f>VLOOKUP(B57,[2]Brokers!$B$9:$AC$69,28,0)</f>
        <v>0</v>
      </c>
      <c r="I57" s="14">
        <f>VLOOKUP(B57,[1]Brokers!$B$7:$AJ$60,32,0)</f>
        <v>0</v>
      </c>
      <c r="J57" s="14">
        <f>VLOOKUP(B57,[1]Brokers!$B$7:$W$59,22,0)</f>
        <v>0</v>
      </c>
      <c r="K57" s="14">
        <f>VLOOKUP(B57,[1]Brokers!$B$7:$AB$59,27,0)</f>
        <v>0</v>
      </c>
      <c r="L57" s="14">
        <f>VLOOKUP(B57,[1]Brokers!$B$7:$M$59,12,0)</f>
        <v>0</v>
      </c>
      <c r="M57" s="14">
        <f>VLOOKUP(B57,[1]Brokers!$B$9:$R$69,17,0)</f>
        <v>0</v>
      </c>
      <c r="N57" s="15">
        <f t="shared" si="3"/>
        <v>587100</v>
      </c>
      <c r="O57" s="15">
        <f>+VLOOKUP(B57,[3]Sheet1!$B$16:$N$67,13,0)+N57</f>
        <v>128778215.2</v>
      </c>
      <c r="P57" s="16">
        <f t="shared" si="4"/>
        <v>5.8918086639264394E-5</v>
      </c>
    </row>
    <row r="58" spans="1:17" x14ac:dyDescent="0.25">
      <c r="A58" s="9">
        <f t="shared" si="2"/>
        <v>43</v>
      </c>
      <c r="B58" s="10" t="s">
        <v>95</v>
      </c>
      <c r="C58" s="11" t="s">
        <v>96</v>
      </c>
      <c r="D58" s="12" t="s">
        <v>18</v>
      </c>
      <c r="E58" s="13"/>
      <c r="F58" s="13"/>
      <c r="G58" s="14">
        <f>VLOOKUP(B58,[1]Brokers!$B$7:$I$69,7,0)</f>
        <v>11139070.58</v>
      </c>
      <c r="H58" s="14">
        <f>VLOOKUP(B58,[2]Brokers!$B$9:$AC$69,28,0)</f>
        <v>0</v>
      </c>
      <c r="I58" s="14">
        <f>VLOOKUP(B58,[1]Brokers!$B$7:$AJ$60,32,0)</f>
        <v>0</v>
      </c>
      <c r="J58" s="14">
        <f>VLOOKUP(B58,[1]Brokers!$B$7:$W$59,22,0)</f>
        <v>0</v>
      </c>
      <c r="K58" s="14">
        <f>VLOOKUP(B58,[1]Brokers!$B$7:$AB$59,27,0)</f>
        <v>0</v>
      </c>
      <c r="L58" s="14">
        <f>VLOOKUP(B58,[1]Brokers!$B$7:$M$59,12,0)</f>
        <v>0</v>
      </c>
      <c r="M58" s="14">
        <f>VLOOKUP(B58,[1]Brokers!$B$9:$R$69,17,0)</f>
        <v>0</v>
      </c>
      <c r="N58" s="15">
        <f t="shared" si="3"/>
        <v>11139070.58</v>
      </c>
      <c r="O58" s="15">
        <f>+VLOOKUP(B58,[3]Sheet1!$B$16:$N$67,13,0)+N58</f>
        <v>115935169.25000001</v>
      </c>
      <c r="P58" s="16">
        <f t="shared" si="4"/>
        <v>5.3042188353059899E-5</v>
      </c>
    </row>
    <row r="59" spans="1:17" x14ac:dyDescent="0.25">
      <c r="A59" s="9">
        <f t="shared" si="2"/>
        <v>44</v>
      </c>
      <c r="B59" s="10" t="s">
        <v>97</v>
      </c>
      <c r="C59" s="11" t="s">
        <v>98</v>
      </c>
      <c r="D59" s="12" t="s">
        <v>18</v>
      </c>
      <c r="E59" s="13" t="s">
        <v>18</v>
      </c>
      <c r="F59" s="13" t="s">
        <v>18</v>
      </c>
      <c r="G59" s="14">
        <f>VLOOKUP(B59,[1]Brokers!$B$7:$I$69,7,0)</f>
        <v>11652500</v>
      </c>
      <c r="H59" s="14">
        <f>VLOOKUP(B59,[2]Brokers!$B$9:$AC$69,28,0)</f>
        <v>0</v>
      </c>
      <c r="I59" s="14">
        <f>VLOOKUP(B59,[1]Brokers!$B$7:$AJ$60,32,0)</f>
        <v>0</v>
      </c>
      <c r="J59" s="14">
        <f>VLOOKUP(B59,[1]Brokers!$B$7:$W$59,22,0)</f>
        <v>0</v>
      </c>
      <c r="K59" s="14">
        <f>VLOOKUP(B59,[1]Brokers!$B$7:$AB$59,27,0)</f>
        <v>0</v>
      </c>
      <c r="L59" s="14">
        <f>VLOOKUP(B59,[1]Brokers!$B$7:$M$59,12,0)</f>
        <v>0</v>
      </c>
      <c r="M59" s="14">
        <f>VLOOKUP(B59,[1]Brokers!$B$9:$R$69,17,0)</f>
        <v>0</v>
      </c>
      <c r="N59" s="15">
        <f t="shared" si="3"/>
        <v>11652500</v>
      </c>
      <c r="O59" s="15">
        <f>+VLOOKUP(B59,[3]Sheet1!$B$16:$N$67,13,0)+N59</f>
        <v>101251396</v>
      </c>
      <c r="P59" s="16">
        <f t="shared" si="4"/>
        <v>4.6324127979329749E-5</v>
      </c>
    </row>
    <row r="60" spans="1:17" x14ac:dyDescent="0.25">
      <c r="A60" s="9">
        <f t="shared" si="2"/>
        <v>45</v>
      </c>
      <c r="B60" s="10" t="s">
        <v>99</v>
      </c>
      <c r="C60" s="11" t="s">
        <v>100</v>
      </c>
      <c r="D60" s="12" t="s">
        <v>18</v>
      </c>
      <c r="E60" s="13"/>
      <c r="F60" s="13"/>
      <c r="G60" s="14">
        <f>VLOOKUP(B60,[1]Brokers!$B$7:$I$69,7,0)</f>
        <v>0</v>
      </c>
      <c r="H60" s="14">
        <f>VLOOKUP(B60,[2]Brokers!$B$9:$AC$69,28,0)</f>
        <v>0</v>
      </c>
      <c r="I60" s="14">
        <f>VLOOKUP(B60,[1]Brokers!$B$7:$AJ$60,32,0)</f>
        <v>0</v>
      </c>
      <c r="J60" s="14">
        <f>VLOOKUP(B60,[1]Brokers!$B$7:$W$59,22,0)</f>
        <v>0</v>
      </c>
      <c r="K60" s="14">
        <f>VLOOKUP(B60,[1]Brokers!$B$7:$AB$59,27,0)</f>
        <v>0</v>
      </c>
      <c r="L60" s="14">
        <f>VLOOKUP(B60,[1]Brokers!$B$7:$M$59,12,0)</f>
        <v>0</v>
      </c>
      <c r="M60" s="14">
        <f>VLOOKUP(B60,[1]Brokers!$B$9:$R$69,17,0)</f>
        <v>0</v>
      </c>
      <c r="N60" s="15">
        <f t="shared" si="3"/>
        <v>0</v>
      </c>
      <c r="O60" s="15">
        <f>+VLOOKUP(B60,[3]Sheet1!$B$16:$N$67,13,0)+N60</f>
        <v>84912886</v>
      </c>
      <c r="P60" s="16">
        <f t="shared" si="4"/>
        <v>3.8848999160053432E-5</v>
      </c>
    </row>
    <row r="61" spans="1:17" x14ac:dyDescent="0.25">
      <c r="A61" s="9">
        <f t="shared" si="2"/>
        <v>46</v>
      </c>
      <c r="B61" s="10" t="s">
        <v>101</v>
      </c>
      <c r="C61" s="11" t="s">
        <v>102</v>
      </c>
      <c r="D61" s="12" t="s">
        <v>18</v>
      </c>
      <c r="E61" s="13"/>
      <c r="F61" s="13"/>
      <c r="G61" s="14">
        <f>VLOOKUP(B61,[1]Brokers!$B$7:$I$69,7,0)</f>
        <v>0</v>
      </c>
      <c r="H61" s="14">
        <f>VLOOKUP(B61,[2]Brokers!$B$9:$AC$69,28,0)</f>
        <v>0</v>
      </c>
      <c r="I61" s="14">
        <f>VLOOKUP(B61,[1]Brokers!$B$7:$AJ$60,32,0)</f>
        <v>0</v>
      </c>
      <c r="J61" s="14">
        <f>VLOOKUP(B61,[1]Brokers!$B$7:$W$59,22,0)</f>
        <v>0</v>
      </c>
      <c r="K61" s="14">
        <f>VLOOKUP(B61,[1]Brokers!$B$7:$AB$59,27,0)</f>
        <v>0</v>
      </c>
      <c r="L61" s="14">
        <f>VLOOKUP(B61,[1]Brokers!$B$7:$M$59,12,0)</f>
        <v>0</v>
      </c>
      <c r="M61" s="14">
        <f>VLOOKUP(B61,[1]Brokers!$B$9:$R$69,17,0)</f>
        <v>0</v>
      </c>
      <c r="N61" s="15">
        <f t="shared" si="3"/>
        <v>0</v>
      </c>
      <c r="O61" s="15">
        <f>+VLOOKUP(B61,[3]Sheet1!$B$16:$N$67,13,0)+N61</f>
        <v>79333334.980000004</v>
      </c>
      <c r="P61" s="16">
        <f t="shared" si="4"/>
        <v>3.6296265610407562E-5</v>
      </c>
    </row>
    <row r="62" spans="1:17" x14ac:dyDescent="0.25">
      <c r="A62" s="9">
        <f t="shared" si="2"/>
        <v>47</v>
      </c>
      <c r="B62" s="10" t="s">
        <v>109</v>
      </c>
      <c r="C62" s="11" t="s">
        <v>110</v>
      </c>
      <c r="D62" s="12" t="s">
        <v>18</v>
      </c>
      <c r="E62" s="13"/>
      <c r="F62" s="13"/>
      <c r="G62" s="14">
        <f>VLOOKUP(B62,[1]Brokers!$B$7:$I$69,7,0)</f>
        <v>48100538</v>
      </c>
      <c r="H62" s="14">
        <f>VLOOKUP(B62,[2]Brokers!$B$9:$AC$69,28,0)</f>
        <v>0</v>
      </c>
      <c r="I62" s="14">
        <f>VLOOKUP(B62,[1]Brokers!$B$7:$AJ$60,32,0)</f>
        <v>0</v>
      </c>
      <c r="J62" s="14">
        <f>VLOOKUP(B62,[1]Brokers!$B$7:$W$59,22,0)</f>
        <v>0</v>
      </c>
      <c r="K62" s="14">
        <f>VLOOKUP(B62,[1]Brokers!$B$7:$AB$59,27,0)</f>
        <v>0</v>
      </c>
      <c r="L62" s="14">
        <f>VLOOKUP(B62,[1]Brokers!$B$7:$M$59,12,0)</f>
        <v>0</v>
      </c>
      <c r="M62" s="14">
        <f>VLOOKUP(B62,[1]Brokers!$B$9:$R$69,17,0)</f>
        <v>0</v>
      </c>
      <c r="N62" s="15">
        <f t="shared" si="3"/>
        <v>48100538</v>
      </c>
      <c r="O62" s="15">
        <f>+VLOOKUP(B62,[3]Sheet1!$B$16:$N$67,13,0)+N62</f>
        <v>70921870.799999997</v>
      </c>
      <c r="P62" s="16">
        <f t="shared" si="4"/>
        <v>3.2447886639238926E-5</v>
      </c>
    </row>
    <row r="63" spans="1:17" x14ac:dyDescent="0.25">
      <c r="A63" s="9">
        <f t="shared" si="2"/>
        <v>48</v>
      </c>
      <c r="B63" s="10" t="s">
        <v>113</v>
      </c>
      <c r="C63" s="11" t="s">
        <v>114</v>
      </c>
      <c r="D63" s="12" t="s">
        <v>18</v>
      </c>
      <c r="E63" s="13"/>
      <c r="F63" s="13"/>
      <c r="G63" s="14">
        <f>VLOOKUP(B63,[1]Brokers!$B$7:$I$69,7,0)</f>
        <v>19465472</v>
      </c>
      <c r="H63" s="14">
        <f>VLOOKUP(B63,[2]Brokers!$B$9:$AC$69,28,0)</f>
        <v>0</v>
      </c>
      <c r="I63" s="14">
        <f>VLOOKUP(B63,[1]Brokers!$B$7:$AJ$60,32,0)</f>
        <v>0</v>
      </c>
      <c r="J63" s="14">
        <f>VLOOKUP(B63,[1]Brokers!$B$7:$W$59,22,0)</f>
        <v>0</v>
      </c>
      <c r="K63" s="14">
        <f>VLOOKUP(B63,[1]Brokers!$B$7:$AB$59,27,0)</f>
        <v>14242850</v>
      </c>
      <c r="L63" s="14">
        <f>VLOOKUP(B63,[1]Brokers!$B$7:$M$59,12,0)</f>
        <v>0</v>
      </c>
      <c r="M63" s="14">
        <f>VLOOKUP(B63,[1]Brokers!$B$9:$R$69,17,0)</f>
        <v>0</v>
      </c>
      <c r="N63" s="15">
        <f t="shared" si="3"/>
        <v>33708322</v>
      </c>
      <c r="O63" s="15">
        <f>+VLOOKUP(B63,[3]Sheet1!$B$16:$N$67,13,0)+N63</f>
        <v>41112294.590000004</v>
      </c>
      <c r="P63" s="16">
        <f t="shared" si="4"/>
        <v>1.8809530251919354E-5</v>
      </c>
    </row>
    <row r="64" spans="1:17" x14ac:dyDescent="0.25">
      <c r="A64" s="9">
        <f t="shared" si="2"/>
        <v>49</v>
      </c>
      <c r="B64" s="10" t="s">
        <v>111</v>
      </c>
      <c r="C64" s="11" t="s">
        <v>112</v>
      </c>
      <c r="D64" s="12" t="s">
        <v>18</v>
      </c>
      <c r="E64" s="13"/>
      <c r="F64" s="13"/>
      <c r="G64" s="14">
        <f>VLOOKUP(B64,[1]Brokers!$B$7:$I$69,7,0)</f>
        <v>0</v>
      </c>
      <c r="H64" s="14">
        <f>VLOOKUP(B64,[2]Brokers!$B$9:$AC$69,28,0)</f>
        <v>0</v>
      </c>
      <c r="I64" s="14">
        <f>VLOOKUP(B64,[1]Brokers!$B$7:$AJ$60,32,0)</f>
        <v>0</v>
      </c>
      <c r="J64" s="14">
        <f>VLOOKUP(B64,[1]Brokers!$B$7:$W$59,22,0)</f>
        <v>0</v>
      </c>
      <c r="K64" s="14">
        <f>VLOOKUP(B64,[1]Brokers!$B$7:$AB$59,27,0)</f>
        <v>0</v>
      </c>
      <c r="L64" s="14">
        <f>VLOOKUP(B64,[1]Brokers!$B$7:$M$59,12,0)</f>
        <v>0</v>
      </c>
      <c r="M64" s="14">
        <f>VLOOKUP(B64,[1]Brokers!$B$9:$R$69,17,0)</f>
        <v>0</v>
      </c>
      <c r="N64" s="15">
        <f t="shared" si="3"/>
        <v>0</v>
      </c>
      <c r="O64" s="15">
        <f>+VLOOKUP(B64,[3]Sheet1!$B$16:$N$67,13,0)+N64</f>
        <v>13446480.859999999</v>
      </c>
      <c r="P64" s="16">
        <f t="shared" si="4"/>
        <v>6.1519793784398584E-6</v>
      </c>
    </row>
    <row r="65" spans="1:17" x14ac:dyDescent="0.25">
      <c r="A65" s="9">
        <f t="shared" si="2"/>
        <v>50</v>
      </c>
      <c r="B65" s="10" t="s">
        <v>117</v>
      </c>
      <c r="C65" s="11" t="s">
        <v>118</v>
      </c>
      <c r="D65" s="12" t="s">
        <v>18</v>
      </c>
      <c r="E65" s="13"/>
      <c r="F65" s="13"/>
      <c r="G65" s="14">
        <f>VLOOKUP(B65,[1]Brokers!$B$7:$I$69,7,0)</f>
        <v>12689915.800000001</v>
      </c>
      <c r="H65" s="14">
        <f>VLOOKUP(B65,[2]Brokers!$B$9:$AC$69,28,0)</f>
        <v>0</v>
      </c>
      <c r="I65" s="14">
        <f>VLOOKUP(B65,[1]Brokers!$B$7:$AJ$60,32,0)</f>
        <v>0</v>
      </c>
      <c r="J65" s="14">
        <f>VLOOKUP(B65,[1]Brokers!$B$7:$W$59,22,0)</f>
        <v>0</v>
      </c>
      <c r="K65" s="14">
        <f>VLOOKUP(B65,[1]Brokers!$B$7:$AB$59,27,0)</f>
        <v>0</v>
      </c>
      <c r="L65" s="14">
        <f>VLOOKUP(B65,[1]Brokers!$B$7:$M$59,12,0)</f>
        <v>0</v>
      </c>
      <c r="M65" s="14">
        <f>VLOOKUP(B65,[1]Brokers!$B$9:$R$69,17,0)</f>
        <v>0</v>
      </c>
      <c r="N65" s="15">
        <f t="shared" si="3"/>
        <v>12689915.800000001</v>
      </c>
      <c r="O65" s="15">
        <f>+VLOOKUP(B65,[3]Sheet1!$B$16:$N$67,13,0)+N65</f>
        <v>13109915.800000001</v>
      </c>
      <c r="P65" s="16">
        <f t="shared" si="4"/>
        <v>5.9979954974392375E-6</v>
      </c>
    </row>
    <row r="66" spans="1:17" x14ac:dyDescent="0.25">
      <c r="A66" s="9">
        <f t="shared" si="2"/>
        <v>51</v>
      </c>
      <c r="B66" s="10" t="s">
        <v>115</v>
      </c>
      <c r="C66" s="11" t="s">
        <v>116</v>
      </c>
      <c r="D66" s="12" t="s">
        <v>18</v>
      </c>
      <c r="E66" s="12"/>
      <c r="F66" s="13"/>
      <c r="G66" s="14">
        <f>VLOOKUP(B66,[1]Brokers!$B$7:$I$69,7,0)</f>
        <v>0</v>
      </c>
      <c r="H66" s="14">
        <f>VLOOKUP(B66,[2]Brokers!$B$9:$AC$69,28,0)</f>
        <v>0</v>
      </c>
      <c r="I66" s="14">
        <f>VLOOKUP(B66,[1]Brokers!$B$7:$AJ$60,32,0)</f>
        <v>0</v>
      </c>
      <c r="J66" s="14">
        <f>VLOOKUP(B66,[1]Brokers!$B$7:$W$59,22,0)</f>
        <v>0</v>
      </c>
      <c r="K66" s="14">
        <f>VLOOKUP(B66,[1]Brokers!$B$7:$AB$59,27,0)</f>
        <v>0</v>
      </c>
      <c r="L66" s="14">
        <f>VLOOKUP(B66,[1]Brokers!$B$7:$M$59,12,0)</f>
        <v>0</v>
      </c>
      <c r="M66" s="14">
        <f>VLOOKUP(B66,[1]Brokers!$B$9:$R$69,17,0)</f>
        <v>0</v>
      </c>
      <c r="N66" s="15">
        <f t="shared" si="3"/>
        <v>0</v>
      </c>
      <c r="O66" s="15">
        <f>+VLOOKUP(B66,[3]Sheet1!$B$16:$N$67,13,0)+N66</f>
        <v>3000000</v>
      </c>
      <c r="P66" s="16">
        <f t="shared" si="4"/>
        <v>1.3725478307280746E-6</v>
      </c>
    </row>
    <row r="67" spans="1:17" x14ac:dyDescent="0.25">
      <c r="A67" s="9">
        <f t="shared" si="2"/>
        <v>52</v>
      </c>
      <c r="B67" s="10" t="s">
        <v>119</v>
      </c>
      <c r="C67" s="11" t="s">
        <v>120</v>
      </c>
      <c r="D67" s="12" t="s">
        <v>18</v>
      </c>
      <c r="E67" s="13"/>
      <c r="F67" s="13"/>
      <c r="G67" s="14">
        <f>VLOOKUP(B67,[1]Brokers!$B$7:$I$69,7,0)</f>
        <v>0</v>
      </c>
      <c r="H67" s="14">
        <f>VLOOKUP(B67,[2]Brokers!$B$9:$AC$69,28,0)</f>
        <v>0</v>
      </c>
      <c r="I67" s="14">
        <f>VLOOKUP(B67,[1]Brokers!$B$7:$AJ$60,32,0)</f>
        <v>0</v>
      </c>
      <c r="J67" s="14">
        <f>VLOOKUP(B67,[1]Brokers!$B$7:$W$59,22,0)</f>
        <v>0</v>
      </c>
      <c r="K67" s="14">
        <f>VLOOKUP(B67,[1]Brokers!$B$7:$AB$59,27,0)</f>
        <v>0</v>
      </c>
      <c r="L67" s="14">
        <f>VLOOKUP(B67,[1]Brokers!$B$7:$M$59,12,0)</f>
        <v>0</v>
      </c>
      <c r="M67" s="14">
        <f>VLOOKUP(B67,[1]Brokers!$B$9:$R$69,17,0)</f>
        <v>0</v>
      </c>
      <c r="N67" s="15">
        <f t="shared" si="3"/>
        <v>0</v>
      </c>
      <c r="O67" s="15">
        <f>+VLOOKUP(B67,[3]Sheet1!$B$16:$N$67,13,0)+N67</f>
        <v>0</v>
      </c>
      <c r="P67" s="16">
        <f t="shared" si="4"/>
        <v>0</v>
      </c>
    </row>
    <row r="68" spans="1:17" ht="16.5" thickBot="1" x14ac:dyDescent="0.3">
      <c r="A68" s="39" t="s">
        <v>7</v>
      </c>
      <c r="B68" s="40"/>
      <c r="C68" s="40"/>
      <c r="D68" s="18">
        <f>COUNTA(D16:D67)</f>
        <v>52</v>
      </c>
      <c r="E68" s="18">
        <f>COUNTA(E16:E67)</f>
        <v>17</v>
      </c>
      <c r="F68" s="18">
        <f>COUNTA(F16:F67)</f>
        <v>13</v>
      </c>
      <c r="G68" s="19">
        <f t="shared" ref="G68:P68" si="5">SUM(G16:G67)</f>
        <v>31069056950.480011</v>
      </c>
      <c r="H68" s="19">
        <f t="shared" si="5"/>
        <v>0</v>
      </c>
      <c r="I68" s="19">
        <f t="shared" si="5"/>
        <v>301328029882</v>
      </c>
      <c r="J68" s="19">
        <f t="shared" si="5"/>
        <v>328942200000</v>
      </c>
      <c r="K68" s="19">
        <f t="shared" si="5"/>
        <v>75885335086</v>
      </c>
      <c r="L68" s="19">
        <f t="shared" si="5"/>
        <v>12000000000</v>
      </c>
      <c r="M68" s="19">
        <f t="shared" si="5"/>
        <v>95000000000</v>
      </c>
      <c r="N68" s="19">
        <f t="shared" si="5"/>
        <v>844224621918.4801</v>
      </c>
      <c r="O68" s="19">
        <f t="shared" si="5"/>
        <v>2185716178946.2998</v>
      </c>
      <c r="P68" s="20">
        <f t="shared" si="5"/>
        <v>1.0000000000000002</v>
      </c>
      <c r="Q68" s="21"/>
    </row>
    <row r="69" spans="1:17" x14ac:dyDescent="0.25">
      <c r="M69" s="28"/>
      <c r="N69" s="29"/>
      <c r="P69" s="28"/>
      <c r="Q69" s="21"/>
    </row>
    <row r="70" spans="1:17" x14ac:dyDescent="0.25">
      <c r="B70" s="41" t="s">
        <v>122</v>
      </c>
      <c r="C70" s="41"/>
      <c r="D70" s="41"/>
      <c r="E70" s="41"/>
      <c r="F70" s="41"/>
      <c r="H70" s="30"/>
      <c r="I70" s="30"/>
      <c r="M70" s="28"/>
      <c r="N70" s="28"/>
      <c r="Q70" s="21"/>
    </row>
    <row r="71" spans="1:17" x14ac:dyDescent="0.25">
      <c r="C71" s="42"/>
      <c r="D71" s="42"/>
      <c r="E71" s="42"/>
      <c r="F71" s="42"/>
      <c r="N71" s="28"/>
      <c r="O71" s="28"/>
      <c r="Q71" s="21"/>
    </row>
    <row r="72" spans="1:17" x14ac:dyDescent="0.25">
      <c r="Q72" s="21"/>
    </row>
    <row r="73" spans="1:17" x14ac:dyDescent="0.25">
      <c r="Q73" s="21"/>
    </row>
  </sheetData>
  <sortState ref="B16:P67">
    <sortCondition descending="1" ref="P67"/>
  </sortState>
  <mergeCells count="16">
    <mergeCell ref="A68:C68"/>
    <mergeCell ref="B70:F70"/>
    <mergeCell ref="C71:F71"/>
    <mergeCell ref="O12:P13"/>
    <mergeCell ref="G14:I14"/>
    <mergeCell ref="J14:M14"/>
    <mergeCell ref="N14:N15"/>
    <mergeCell ref="O14:O15"/>
    <mergeCell ref="P14:P15"/>
    <mergeCell ref="D9:M9"/>
    <mergeCell ref="M11:P11"/>
    <mergeCell ref="A12:A15"/>
    <mergeCell ref="B12:B15"/>
    <mergeCell ref="C12:C15"/>
    <mergeCell ref="D12:F14"/>
    <mergeCell ref="G12:N13"/>
  </mergeCells>
  <pageMargins left="0.7" right="0.7" top="0.75" bottom="0.75" header="0.3" footer="0.3"/>
  <pageSetup paperSize="9" scale="22" orientation="portrait" verticalDpi="0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Ариунсанаа . С</dc:creator>
  <cp:lastModifiedBy>Windows User</cp:lastModifiedBy>
  <cp:lastPrinted>2022-02-11T07:46:37Z</cp:lastPrinted>
  <dcterms:created xsi:type="dcterms:W3CDTF">2021-09-07T03:31:27Z</dcterms:created>
  <dcterms:modified xsi:type="dcterms:W3CDTF">2022-02-11T08:08:44Z</dcterms:modified>
</cp:coreProperties>
</file>