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120" windowWidth="20490" windowHeight="76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J18" i="1"/>
  <c r="J17" i="1"/>
  <c r="J19" i="1"/>
  <c r="J21" i="1"/>
  <c r="J22" i="1"/>
  <c r="J20" i="1"/>
  <c r="J25" i="1"/>
  <c r="J27" i="1"/>
  <c r="J26" i="1"/>
  <c r="J23" i="1"/>
  <c r="J28" i="1"/>
  <c r="J32" i="1"/>
  <c r="J31" i="1"/>
  <c r="J35" i="1"/>
  <c r="J34" i="1"/>
  <c r="J30" i="1"/>
  <c r="J36" i="1"/>
  <c r="J37" i="1"/>
  <c r="J39" i="1"/>
  <c r="J40" i="1"/>
  <c r="J38" i="1"/>
  <c r="J33" i="1"/>
  <c r="J41" i="1"/>
  <c r="J44" i="1"/>
  <c r="J43" i="1"/>
  <c r="J42" i="1"/>
  <c r="J45" i="1"/>
  <c r="J46" i="1"/>
  <c r="J47" i="1"/>
  <c r="J48" i="1"/>
  <c r="J50" i="1"/>
  <c r="J24" i="1"/>
  <c r="J29" i="1"/>
  <c r="J52" i="1"/>
  <c r="J49" i="1"/>
  <c r="J51" i="1"/>
  <c r="J53" i="1"/>
  <c r="J55" i="1"/>
  <c r="J57" i="1"/>
  <c r="J54" i="1"/>
  <c r="J56" i="1"/>
  <c r="J59" i="1"/>
  <c r="J58" i="1"/>
  <c r="J60" i="1"/>
  <c r="J62" i="1"/>
  <c r="J63" i="1"/>
  <c r="J64" i="1"/>
  <c r="J65" i="1"/>
  <c r="J66" i="1"/>
  <c r="J61" i="1"/>
  <c r="J16" i="1"/>
  <c r="I18" i="1"/>
  <c r="I17" i="1"/>
  <c r="I19" i="1"/>
  <c r="I21" i="1"/>
  <c r="I22" i="1"/>
  <c r="I20" i="1"/>
  <c r="I25" i="1"/>
  <c r="I27" i="1"/>
  <c r="I26" i="1"/>
  <c r="I23" i="1"/>
  <c r="I28" i="1"/>
  <c r="I32" i="1"/>
  <c r="I31" i="1"/>
  <c r="I35" i="1"/>
  <c r="I34" i="1"/>
  <c r="I30" i="1"/>
  <c r="I36" i="1"/>
  <c r="I37" i="1"/>
  <c r="I39" i="1"/>
  <c r="I40" i="1"/>
  <c r="I38" i="1"/>
  <c r="I33" i="1"/>
  <c r="I41" i="1"/>
  <c r="I44" i="1"/>
  <c r="I43" i="1"/>
  <c r="I42" i="1"/>
  <c r="I45" i="1"/>
  <c r="I46" i="1"/>
  <c r="I47" i="1"/>
  <c r="I48" i="1"/>
  <c r="I50" i="1"/>
  <c r="I24" i="1"/>
  <c r="I29" i="1"/>
  <c r="I52" i="1"/>
  <c r="I49" i="1"/>
  <c r="I51" i="1"/>
  <c r="I53" i="1"/>
  <c r="I55" i="1"/>
  <c r="I57" i="1"/>
  <c r="I54" i="1"/>
  <c r="I56" i="1"/>
  <c r="I59" i="1"/>
  <c r="I58" i="1"/>
  <c r="I60" i="1"/>
  <c r="I62" i="1"/>
  <c r="I63" i="1"/>
  <c r="I64" i="1"/>
  <c r="I65" i="1"/>
  <c r="I66" i="1"/>
  <c r="I61" i="1"/>
  <c r="I16" i="1"/>
  <c r="G18" i="1"/>
  <c r="G17" i="1"/>
  <c r="G19" i="1"/>
  <c r="G21" i="1"/>
  <c r="G22" i="1"/>
  <c r="G20" i="1"/>
  <c r="G25" i="1"/>
  <c r="G27" i="1"/>
  <c r="G26" i="1"/>
  <c r="G23" i="1"/>
  <c r="G28" i="1"/>
  <c r="G32" i="1"/>
  <c r="G31" i="1"/>
  <c r="G35" i="1"/>
  <c r="G34" i="1"/>
  <c r="G30" i="1"/>
  <c r="G36" i="1"/>
  <c r="G37" i="1"/>
  <c r="G39" i="1"/>
  <c r="G40" i="1"/>
  <c r="G38" i="1"/>
  <c r="G33" i="1"/>
  <c r="G41" i="1"/>
  <c r="G44" i="1"/>
  <c r="G43" i="1"/>
  <c r="G42" i="1"/>
  <c r="G45" i="1"/>
  <c r="G46" i="1"/>
  <c r="G47" i="1"/>
  <c r="G48" i="1"/>
  <c r="G50" i="1"/>
  <c r="G24" i="1"/>
  <c r="G29" i="1"/>
  <c r="G52" i="1"/>
  <c r="G49" i="1"/>
  <c r="G51" i="1"/>
  <c r="G53" i="1"/>
  <c r="G55" i="1"/>
  <c r="G57" i="1"/>
  <c r="G54" i="1"/>
  <c r="G56" i="1"/>
  <c r="G59" i="1"/>
  <c r="G58" i="1"/>
  <c r="G60" i="1"/>
  <c r="G62" i="1"/>
  <c r="G63" i="1"/>
  <c r="G64" i="1"/>
  <c r="G65" i="1"/>
  <c r="G66" i="1"/>
  <c r="G61" i="1"/>
  <c r="G16" i="1"/>
  <c r="D67" i="1" l="1"/>
  <c r="E67" i="1"/>
  <c r="F67" i="1"/>
  <c r="J61" i="2" l="1"/>
  <c r="I61" i="2"/>
  <c r="H61" i="2"/>
  <c r="G61" i="2"/>
  <c r="J60" i="2"/>
  <c r="I60" i="2"/>
  <c r="H60" i="2"/>
  <c r="G60" i="2"/>
  <c r="J59" i="2"/>
  <c r="I59" i="2"/>
  <c r="H59" i="2"/>
  <c r="G59" i="2"/>
  <c r="J58" i="2"/>
  <c r="I58" i="2"/>
  <c r="H58" i="2"/>
  <c r="G58" i="2"/>
  <c r="J57" i="2"/>
  <c r="I57" i="2"/>
  <c r="H57" i="2"/>
  <c r="G57" i="2"/>
  <c r="J56" i="2"/>
  <c r="I56" i="2"/>
  <c r="H56" i="2"/>
  <c r="G56" i="2"/>
  <c r="J55" i="2"/>
  <c r="I55" i="2"/>
  <c r="H55" i="2"/>
  <c r="G55" i="2"/>
  <c r="J54" i="2"/>
  <c r="I54" i="2"/>
  <c r="H54" i="2"/>
  <c r="G54" i="2"/>
  <c r="J53" i="2"/>
  <c r="I53" i="2"/>
  <c r="H53" i="2"/>
  <c r="G53" i="2"/>
  <c r="J52" i="2"/>
  <c r="I52" i="2"/>
  <c r="H52" i="2"/>
  <c r="G52" i="2"/>
  <c r="J51" i="2"/>
  <c r="I51" i="2"/>
  <c r="H51" i="2"/>
  <c r="G51" i="2"/>
  <c r="J50" i="2"/>
  <c r="I50" i="2"/>
  <c r="H50" i="2"/>
  <c r="G50" i="2"/>
  <c r="J49" i="2"/>
  <c r="I49" i="2"/>
  <c r="H49" i="2"/>
  <c r="G49" i="2"/>
  <c r="J48" i="2"/>
  <c r="I48" i="2"/>
  <c r="H48" i="2"/>
  <c r="G48" i="2"/>
  <c r="J47" i="2"/>
  <c r="I47" i="2"/>
  <c r="H47" i="2"/>
  <c r="G47" i="2"/>
  <c r="J46" i="2"/>
  <c r="I46" i="2"/>
  <c r="H46" i="2"/>
  <c r="G46" i="2"/>
  <c r="J45" i="2"/>
  <c r="I45" i="2"/>
  <c r="H45" i="2"/>
  <c r="G45" i="2"/>
  <c r="J44" i="2"/>
  <c r="I44" i="2"/>
  <c r="H44" i="2"/>
  <c r="G44" i="2"/>
  <c r="J43" i="2"/>
  <c r="I43" i="2"/>
  <c r="H43" i="2"/>
  <c r="G43" i="2"/>
  <c r="J42" i="2"/>
  <c r="I42" i="2"/>
  <c r="H42" i="2"/>
  <c r="G42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0" i="2"/>
  <c r="I30" i="2"/>
  <c r="H30" i="2"/>
  <c r="G30" i="2"/>
  <c r="J33" i="2"/>
  <c r="I33" i="2"/>
  <c r="H33" i="2"/>
  <c r="G33" i="2"/>
  <c r="J31" i="2"/>
  <c r="I31" i="2"/>
  <c r="H31" i="2"/>
  <c r="G31" i="2"/>
  <c r="J27" i="2"/>
  <c r="I27" i="2"/>
  <c r="H27" i="2"/>
  <c r="G27" i="2"/>
  <c r="J35" i="2"/>
  <c r="I35" i="2"/>
  <c r="H35" i="2"/>
  <c r="G35" i="2"/>
  <c r="J32" i="2"/>
  <c r="I32" i="2"/>
  <c r="H32" i="2"/>
  <c r="G32" i="2"/>
  <c r="J34" i="2"/>
  <c r="I34" i="2"/>
  <c r="H34" i="2"/>
  <c r="G34" i="2"/>
  <c r="J28" i="2"/>
  <c r="I28" i="2"/>
  <c r="H28" i="2"/>
  <c r="G28" i="2"/>
  <c r="J25" i="2"/>
  <c r="I25" i="2"/>
  <c r="H25" i="2"/>
  <c r="G25" i="2"/>
  <c r="J29" i="2"/>
  <c r="I29" i="2"/>
  <c r="H29" i="2"/>
  <c r="G29" i="2"/>
  <c r="J26" i="2"/>
  <c r="I26" i="2"/>
  <c r="H26" i="2"/>
  <c r="G26" i="2"/>
  <c r="J24" i="2"/>
  <c r="I24" i="2"/>
  <c r="H24" i="2"/>
  <c r="G24" i="2"/>
  <c r="J22" i="2"/>
  <c r="I22" i="2"/>
  <c r="H22" i="2"/>
  <c r="G22" i="2"/>
  <c r="J19" i="2"/>
  <c r="I19" i="2"/>
  <c r="H19" i="2"/>
  <c r="G19" i="2"/>
  <c r="J23" i="2"/>
  <c r="I23" i="2"/>
  <c r="H23" i="2"/>
  <c r="G23" i="2"/>
  <c r="J21" i="2"/>
  <c r="I21" i="2"/>
  <c r="H21" i="2"/>
  <c r="G21" i="2"/>
  <c r="J16" i="2"/>
  <c r="I16" i="2"/>
  <c r="H16" i="2"/>
  <c r="G16" i="2"/>
  <c r="J18" i="2"/>
  <c r="I18" i="2"/>
  <c r="H18" i="2"/>
  <c r="G18" i="2"/>
  <c r="J20" i="2"/>
  <c r="I20" i="2"/>
  <c r="H20" i="2"/>
  <c r="G20" i="2"/>
  <c r="J17" i="2"/>
  <c r="I17" i="2"/>
  <c r="H17" i="2"/>
  <c r="G17" i="2"/>
  <c r="J15" i="2"/>
  <c r="I15" i="2"/>
  <c r="H15" i="2"/>
  <c r="G15" i="2"/>
  <c r="J14" i="2"/>
  <c r="I14" i="2"/>
  <c r="H14" i="2"/>
  <c r="G14" i="2"/>
  <c r="J13" i="2"/>
  <c r="I13" i="2"/>
  <c r="H13" i="2"/>
  <c r="G13" i="2"/>
  <c r="J12" i="2"/>
  <c r="I12" i="2"/>
  <c r="H12" i="2"/>
  <c r="G12" i="2"/>
  <c r="J11" i="2"/>
  <c r="I11" i="2"/>
  <c r="H11" i="2"/>
  <c r="G11" i="2"/>
  <c r="J10" i="2"/>
  <c r="I10" i="2"/>
  <c r="H10" i="2"/>
  <c r="G10" i="2"/>
  <c r="J9" i="2"/>
  <c r="I9" i="2"/>
  <c r="H9" i="2"/>
  <c r="G9" i="2"/>
  <c r="J8" i="2"/>
  <c r="I8" i="2"/>
  <c r="H8" i="2"/>
  <c r="G8" i="2"/>
  <c r="J7" i="2"/>
  <c r="I7" i="2"/>
  <c r="H7" i="2"/>
  <c r="G7" i="2"/>
  <c r="J6" i="2"/>
  <c r="I6" i="2"/>
  <c r="H6" i="2"/>
  <c r="G6" i="2"/>
  <c r="J5" i="2"/>
  <c r="I5" i="2"/>
  <c r="H5" i="2"/>
  <c r="G5" i="2"/>
  <c r="J4" i="2"/>
  <c r="I4" i="2"/>
  <c r="H4" i="2"/>
  <c r="G4" i="2"/>
  <c r="J3" i="2"/>
  <c r="I3" i="2"/>
  <c r="H3" i="2"/>
  <c r="G3" i="2"/>
  <c r="K67" i="1"/>
  <c r="L67" i="1"/>
  <c r="M21" i="2" l="1"/>
  <c r="N21" i="2" s="1"/>
  <c r="O21" i="2" s="1"/>
  <c r="M22" i="2"/>
  <c r="N22" i="2" s="1"/>
  <c r="O22" i="2" s="1"/>
  <c r="M24" i="2"/>
  <c r="N24" i="2" s="1"/>
  <c r="O24" i="2" s="1"/>
  <c r="M25" i="2"/>
  <c r="N25" i="2" s="1"/>
  <c r="O25" i="2" s="1"/>
  <c r="M28" i="2"/>
  <c r="N28" i="2" s="1"/>
  <c r="O28" i="2" s="1"/>
  <c r="M35" i="2"/>
  <c r="N35" i="2" s="1"/>
  <c r="O35" i="2" s="1"/>
  <c r="M27" i="2"/>
  <c r="N27" i="2" s="1"/>
  <c r="O27" i="2" s="1"/>
  <c r="M30" i="2"/>
  <c r="N30" i="2" s="1"/>
  <c r="O30" i="2" s="1"/>
  <c r="M36" i="2"/>
  <c r="N36" i="2" s="1"/>
  <c r="O36" i="2" s="1"/>
  <c r="M39" i="2"/>
  <c r="N39" i="2" s="1"/>
  <c r="O39" i="2" s="1"/>
  <c r="M40" i="2"/>
  <c r="N40" i="2" s="1"/>
  <c r="O40" i="2" s="1"/>
  <c r="M43" i="2"/>
  <c r="N43" i="2" s="1"/>
  <c r="O43" i="2" s="1"/>
  <c r="M44" i="2"/>
  <c r="N44" i="2" s="1"/>
  <c r="O44" i="2" s="1"/>
  <c r="M47" i="2"/>
  <c r="N47" i="2" s="1"/>
  <c r="O47" i="2" s="1"/>
  <c r="M48" i="2"/>
  <c r="N48" i="2" s="1"/>
  <c r="O48" i="2" s="1"/>
  <c r="M51" i="2"/>
  <c r="N51" i="2" s="1"/>
  <c r="O51" i="2" s="1"/>
  <c r="M52" i="2"/>
  <c r="N52" i="2" s="1"/>
  <c r="O52" i="2" s="1"/>
  <c r="M55" i="2"/>
  <c r="N55" i="2" s="1"/>
  <c r="O55" i="2" s="1"/>
  <c r="M56" i="2"/>
  <c r="N56" i="2" s="1"/>
  <c r="O56" i="2" s="1"/>
  <c r="M59" i="2"/>
  <c r="N59" i="2" s="1"/>
  <c r="O59" i="2" s="1"/>
  <c r="M60" i="2"/>
  <c r="N60" i="2" s="1"/>
  <c r="O60" i="2" s="1"/>
  <c r="M17" i="1"/>
  <c r="N17" i="1" s="1"/>
  <c r="M22" i="1"/>
  <c r="N22" i="1" s="1"/>
  <c r="M19" i="1"/>
  <c r="N19" i="1" s="1"/>
  <c r="M25" i="1"/>
  <c r="N25" i="1" s="1"/>
  <c r="M20" i="1"/>
  <c r="N20" i="1" s="1"/>
  <c r="M23" i="1"/>
  <c r="N23" i="1" s="1"/>
  <c r="M40" i="1"/>
  <c r="N40" i="1" s="1"/>
  <c r="M41" i="1"/>
  <c r="N41" i="1" s="1"/>
  <c r="M34" i="1"/>
  <c r="N34" i="1" s="1"/>
  <c r="M43" i="1"/>
  <c r="N43" i="1" s="1"/>
  <c r="M46" i="1"/>
  <c r="N46" i="1" s="1"/>
  <c r="M44" i="1"/>
  <c r="N44" i="1" s="1"/>
  <c r="M42" i="1"/>
  <c r="N42" i="1" s="1"/>
  <c r="M29" i="1"/>
  <c r="N29" i="1" s="1"/>
  <c r="M51" i="1"/>
  <c r="N51" i="1" s="1"/>
  <c r="M53" i="1"/>
  <c r="N53" i="1" s="1"/>
  <c r="M57" i="1"/>
  <c r="N57" i="1" s="1"/>
  <c r="M59" i="1"/>
  <c r="N59" i="1" s="1"/>
  <c r="M55" i="1"/>
  <c r="N55" i="1" s="1"/>
  <c r="M54" i="1"/>
  <c r="N54" i="1" s="1"/>
  <c r="M47" i="1"/>
  <c r="N47" i="1" s="1"/>
  <c r="M64" i="1"/>
  <c r="N64" i="1" s="1"/>
  <c r="M65" i="1"/>
  <c r="N65" i="1" s="1"/>
  <c r="M63" i="1"/>
  <c r="N63" i="1" s="1"/>
  <c r="M61" i="1"/>
  <c r="N61" i="1" s="1"/>
  <c r="M28" i="1"/>
  <c r="N28" i="1" s="1"/>
  <c r="M31" i="1"/>
  <c r="N31" i="1" s="1"/>
  <c r="M33" i="1"/>
  <c r="N33" i="1" s="1"/>
  <c r="M36" i="1"/>
  <c r="N36" i="1" s="1"/>
  <c r="M49" i="1"/>
  <c r="N49" i="1" s="1"/>
  <c r="M38" i="1"/>
  <c r="N38" i="1" s="1"/>
  <c r="M48" i="1"/>
  <c r="N48" i="1" s="1"/>
  <c r="M56" i="1"/>
  <c r="N56" i="1" s="1"/>
  <c r="M39" i="1"/>
  <c r="N39" i="1" s="1"/>
  <c r="M62" i="1"/>
  <c r="N62" i="1" s="1"/>
  <c r="M66" i="1"/>
  <c r="N66" i="1" s="1"/>
  <c r="M16" i="1"/>
  <c r="N16" i="1" s="1"/>
  <c r="M13" i="2"/>
  <c r="N13" i="2" s="1"/>
  <c r="O13" i="2" s="1"/>
  <c r="M6" i="2"/>
  <c r="N6" i="2" s="1"/>
  <c r="O6" i="2" s="1"/>
  <c r="M10" i="2"/>
  <c r="N10" i="2" s="1"/>
  <c r="O10" i="2" s="1"/>
  <c r="M26" i="1"/>
  <c r="N26" i="1" s="1"/>
  <c r="M27" i="1"/>
  <c r="N27" i="1" s="1"/>
  <c r="M30" i="1"/>
  <c r="N30" i="1" s="1"/>
  <c r="M37" i="1"/>
  <c r="N37" i="1" s="1"/>
  <c r="M35" i="1"/>
  <c r="N35" i="1" s="1"/>
  <c r="M52" i="1"/>
  <c r="N52" i="1" s="1"/>
  <c r="M50" i="1"/>
  <c r="N50" i="1" s="1"/>
  <c r="M24" i="1"/>
  <c r="N24" i="1" s="1"/>
  <c r="M45" i="1"/>
  <c r="N45" i="1" s="1"/>
  <c r="M60" i="1"/>
  <c r="N60" i="1" s="1"/>
  <c r="M58" i="1"/>
  <c r="N58" i="1" s="1"/>
  <c r="M21" i="1"/>
  <c r="N21" i="1" s="1"/>
  <c r="M32" i="1"/>
  <c r="N32" i="1" s="1"/>
  <c r="M18" i="1"/>
  <c r="N18" i="1" s="1"/>
  <c r="M7" i="2"/>
  <c r="N7" i="2" s="1"/>
  <c r="O7" i="2" s="1"/>
  <c r="M8" i="2"/>
  <c r="N8" i="2" s="1"/>
  <c r="O8" i="2" s="1"/>
  <c r="M11" i="2"/>
  <c r="N11" i="2" s="1"/>
  <c r="O11" i="2" s="1"/>
  <c r="M18" i="2"/>
  <c r="N18" i="2" s="1"/>
  <c r="O18" i="2" s="1"/>
  <c r="M19" i="2"/>
  <c r="N19" i="2" s="1"/>
  <c r="O19" i="2" s="1"/>
  <c r="M29" i="2"/>
  <c r="N29" i="2" s="1"/>
  <c r="O29" i="2" s="1"/>
  <c r="M32" i="2"/>
  <c r="N32" i="2" s="1"/>
  <c r="O32" i="2" s="1"/>
  <c r="M33" i="2"/>
  <c r="N33" i="2" s="1"/>
  <c r="O33" i="2" s="1"/>
  <c r="M38" i="2"/>
  <c r="N38" i="2" s="1"/>
  <c r="O38" i="2" s="1"/>
  <c r="M42" i="2"/>
  <c r="N42" i="2" s="1"/>
  <c r="O42" i="2" s="1"/>
  <c r="M46" i="2"/>
  <c r="N46" i="2" s="1"/>
  <c r="O46" i="2" s="1"/>
  <c r="M50" i="2"/>
  <c r="N50" i="2" s="1"/>
  <c r="O50" i="2" s="1"/>
  <c r="M54" i="2"/>
  <c r="N54" i="2" s="1"/>
  <c r="O54" i="2" s="1"/>
  <c r="M58" i="2"/>
  <c r="N58" i="2" s="1"/>
  <c r="O58" i="2" s="1"/>
  <c r="M5" i="2"/>
  <c r="N5" i="2" s="1"/>
  <c r="O5" i="2" s="1"/>
  <c r="M9" i="2"/>
  <c r="N9" i="2" s="1"/>
  <c r="O9" i="2" s="1"/>
  <c r="M12" i="2"/>
  <c r="N12" i="2" s="1"/>
  <c r="O12" i="2" s="1"/>
  <c r="M17" i="2"/>
  <c r="N17" i="2" s="1"/>
  <c r="O17" i="2" s="1"/>
  <c r="M4" i="2"/>
  <c r="N4" i="2" s="1"/>
  <c r="O4" i="2" s="1"/>
  <c r="M14" i="2"/>
  <c r="N14" i="2" s="1"/>
  <c r="O14" i="2" s="1"/>
  <c r="M20" i="2"/>
  <c r="N20" i="2" s="1"/>
  <c r="O20" i="2" s="1"/>
  <c r="M23" i="2"/>
  <c r="N23" i="2" s="1"/>
  <c r="O23" i="2" s="1"/>
  <c r="M26" i="2"/>
  <c r="N26" i="2" s="1"/>
  <c r="O26" i="2" s="1"/>
  <c r="M34" i="2"/>
  <c r="N34" i="2" s="1"/>
  <c r="O34" i="2" s="1"/>
  <c r="M31" i="2"/>
  <c r="N31" i="2" s="1"/>
  <c r="O31" i="2" s="1"/>
  <c r="M37" i="2"/>
  <c r="N37" i="2" s="1"/>
  <c r="O37" i="2" s="1"/>
  <c r="M41" i="2"/>
  <c r="N41" i="2" s="1"/>
  <c r="O41" i="2" s="1"/>
  <c r="M45" i="2"/>
  <c r="N45" i="2" s="1"/>
  <c r="O45" i="2" s="1"/>
  <c r="M49" i="2"/>
  <c r="N49" i="2" s="1"/>
  <c r="O49" i="2" s="1"/>
  <c r="M53" i="2"/>
  <c r="N53" i="2" s="1"/>
  <c r="O53" i="2" s="1"/>
  <c r="M57" i="2"/>
  <c r="N57" i="2" s="1"/>
  <c r="O57" i="2" s="1"/>
  <c r="M61" i="2"/>
  <c r="N61" i="2" s="1"/>
  <c r="O61" i="2" s="1"/>
  <c r="M16" i="2"/>
  <c r="N16" i="2" s="1"/>
  <c r="O16" i="2" s="1"/>
  <c r="M15" i="2"/>
  <c r="N15" i="2" s="1"/>
  <c r="O15" i="2" s="1"/>
  <c r="M3" i="2"/>
  <c r="N3" i="2" s="1"/>
  <c r="O3" i="2" s="1"/>
  <c r="J67" i="1" l="1"/>
  <c r="H67" i="1"/>
  <c r="G67" i="1" l="1"/>
  <c r="I67" i="1" l="1"/>
  <c r="N67" i="1" l="1"/>
  <c r="M67" i="1"/>
  <c r="O23" i="1" l="1"/>
  <c r="O41" i="1"/>
  <c r="O28" i="1"/>
  <c r="O19" i="1"/>
  <c r="O22" i="1"/>
  <c r="O38" i="1"/>
  <c r="O62" i="1"/>
  <c r="O37" i="1"/>
  <c r="O34" i="1"/>
  <c r="O42" i="1"/>
  <c r="O57" i="1"/>
  <c r="O47" i="1"/>
  <c r="O61" i="1"/>
  <c r="O27" i="1"/>
  <c r="O50" i="1"/>
  <c r="O58" i="1"/>
  <c r="O31" i="1"/>
  <c r="O20" i="1"/>
  <c r="O48" i="1"/>
  <c r="O66" i="1"/>
  <c r="O43" i="1"/>
  <c r="O29" i="1"/>
  <c r="O59" i="1"/>
  <c r="O64" i="1"/>
  <c r="O24" i="1"/>
  <c r="O33" i="1"/>
  <c r="O40" i="1"/>
  <c r="O36" i="1"/>
  <c r="O56" i="1"/>
  <c r="O25" i="1"/>
  <c r="O46" i="1"/>
  <c r="O51" i="1"/>
  <c r="O55" i="1"/>
  <c r="O65" i="1"/>
  <c r="O35" i="1"/>
  <c r="O45" i="1"/>
  <c r="O17" i="1"/>
  <c r="O16" i="1"/>
  <c r="O26" i="1"/>
  <c r="O49" i="1"/>
  <c r="O39" i="1"/>
  <c r="O30" i="1"/>
  <c r="O44" i="1"/>
  <c r="O53" i="1"/>
  <c r="O54" i="1"/>
  <c r="O63" i="1"/>
  <c r="O52" i="1"/>
  <c r="O60" i="1"/>
  <c r="O32" i="1"/>
  <c r="O21" i="1"/>
  <c r="O18" i="1"/>
  <c r="O67" i="1" l="1"/>
</calcChain>
</file>

<file path=xl/sharedStrings.xml><?xml version="1.0" encoding="utf-8"?>
<sst xmlns="http://schemas.openxmlformats.org/spreadsheetml/2006/main" count="421" uniqueCount="141">
  <si>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</si>
  <si>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</si>
  <si>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</si>
  <si>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</si>
  <si>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</si>
  <si>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</si>
  <si>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</si>
  <si>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</si>
  <si>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</si>
  <si>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</si>
  <si>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</si>
  <si>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</si>
  <si>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</si>
  <si>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</si>
  <si>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</si>
  <si>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</si>
  <si>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</si>
  <si>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</si>
  <si>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</si>
  <si>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</si>
  <si>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</si>
  <si>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</si>
  <si>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</si>
  <si>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</si>
  <si>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</si>
  <si>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</si>
  <si>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</si>
  <si>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</si>
  <si>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</si>
  <si>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</si>
  <si>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</si>
  <si>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</si>
  <si>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</si>
  <si>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</si>
  <si>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</si>
  <si>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</si>
  <si>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</si>
  <si>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</si>
  <si>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</si>
  <si>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</si>
  <si>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</si>
  <si>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</si>
  <si>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</si>
  <si>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</si>
  <si>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</si>
  <si>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</si>
  <si>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</si>
  <si>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</si>
  <si>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</si>
  <si>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</si>
  <si>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</si>
  <si>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</si>
  <si>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</si>
  <si>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</si>
  <si>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</si>
  <si>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</si>
  <si>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</si>
  <si>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</si>
  <si>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</si>
  <si>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</si>
  <si>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</si>
  <si>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</si>
  <si>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</si>
  <si>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</si>
  <si>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</si>
  <si>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</si>
  <si>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</si>
  <si>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</si>
  <si>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</si>
  <si>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</si>
  <si>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</si>
  <si>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</si>
  <si>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</si>
  <si>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</si>
  <si>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</si>
  <si>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</si>
  <si>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</si>
  <si>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</si>
  <si>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</si>
  <si>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</si>
  <si>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</si>
  <si>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</si>
  <si>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</si>
  <si>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</si>
  <si>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</si>
  <si>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</si>
  <si>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</si>
  <si>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</si>
  <si>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</si>
  <si>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</si>
  <si>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</si>
  <si>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</si>
  <si>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</si>
  <si>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</si>
  <si>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</si>
  <si>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</si>
  <si>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</si>
  <si>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</si>
  <si>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</si>
  <si>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</si>
  <si>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</si>
  <si>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</si>
  <si>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</si>
  <si>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</si>
  <si>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</si>
  <si>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</si>
  <si>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</si>
  <si>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</si>
  <si>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</si>
  <si>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</si>
  <si>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</si>
  <si>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</si>
  <si>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</si>
  <si>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</si>
  <si>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</si>
  <si>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</si>
  <si>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</si>
  <si>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</si>
  <si>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</si>
  <si>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</si>
  <si>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</si>
  <si>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</si>
  <si>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</si>
  <si>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</si>
  <si>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</si>
  <si>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</si>
  <si>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</si>
  <si>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</si>
  <si>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</si>
  <si>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</si>
  <si>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</si>
  <si>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</si>
  <si>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</si>
  <si>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</si>
  <si>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ЦЕНТРАЛ СЕКЬЮРИТИЙЗ ҮЦК</t>
  </si>
  <si>
    <t>ИНВЕСКОР КАПИТАЛ ҮЦК</t>
  </si>
  <si>
    <t>2019 оны арилжааны нийт дүн</t>
  </si>
  <si>
    <t>"ИНВЕСКОР КАПИТАЛ ҮЦК" ХХК</t>
  </si>
  <si>
    <t>"ДИ СИ ЭФ ҮЦК" ХХК</t>
  </si>
  <si>
    <t>5-р сарын арилжааны дүн</t>
  </si>
  <si>
    <t xml:space="preserve">2019 оны 5 дугаар сарын 31-ний байдлаар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</si>
</sst>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165" fontId="2" fillId="4" borderId="4" xfId="2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/>
    </xf>
    <xf numFmtId="9" fontId="8" fillId="4" borderId="9" xfId="2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10442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4%20Ariljaanii%20tail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M11">
            <v>851830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M12">
            <v>33976320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M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M14">
            <v>41869870</v>
          </cell>
          <cell r="X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M15">
            <v>258507690</v>
          </cell>
          <cell r="T15">
            <v>100</v>
          </cell>
          <cell r="U15">
            <v>10050000</v>
          </cell>
          <cell r="V15">
            <v>100</v>
          </cell>
          <cell r="W15">
            <v>10050000</v>
          </cell>
          <cell r="X15">
            <v>20100000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M17">
            <v>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M18">
            <v>0</v>
          </cell>
          <cell r="X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M19">
            <v>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M20">
            <v>6575520</v>
          </cell>
          <cell r="X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M21">
            <v>310114840</v>
          </cell>
          <cell r="X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M22">
            <v>75428010</v>
          </cell>
          <cell r="T22">
            <v>156</v>
          </cell>
          <cell r="U22">
            <v>15600000</v>
          </cell>
          <cell r="V22">
            <v>156</v>
          </cell>
          <cell r="W22">
            <v>16239600</v>
          </cell>
          <cell r="X22">
            <v>31839600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M24">
            <v>0</v>
          </cell>
          <cell r="T24">
            <v>10</v>
          </cell>
          <cell r="U24">
            <v>1000000</v>
          </cell>
          <cell r="V24">
            <v>10</v>
          </cell>
          <cell r="W24">
            <v>1000000</v>
          </cell>
          <cell r="X24">
            <v>2000000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M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M26">
            <v>2154740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M28">
            <v>8215970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M29">
            <v>1883070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M30">
            <v>59360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M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M34">
            <v>63589750</v>
          </cell>
          <cell r="V34">
            <v>156</v>
          </cell>
          <cell r="W34">
            <v>15600000</v>
          </cell>
          <cell r="X34">
            <v>15600000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M35">
            <v>5726770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M36">
            <v>158126010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M38">
            <v>2410520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M39">
            <v>40705560</v>
          </cell>
          <cell r="X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M42">
            <v>18518360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M43">
            <v>2974860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M44">
            <v>4037530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M45">
            <v>409220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M46">
            <v>317289700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M48">
            <v>9288370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M49">
            <v>14214620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M51">
            <v>40311880</v>
          </cell>
          <cell r="T51">
            <v>312</v>
          </cell>
          <cell r="U51">
            <v>32680440</v>
          </cell>
          <cell r="V51">
            <v>156</v>
          </cell>
          <cell r="W51">
            <v>16440840</v>
          </cell>
          <cell r="X51">
            <v>49121280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M52">
            <v>3596600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M54">
            <v>174300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M55">
            <v>17830540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M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M58">
            <v>126846930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M59">
            <v>2545410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M60">
            <v>1023120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M61">
            <v>143223920</v>
          </cell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M62">
            <v>3077900</v>
          </cell>
          <cell r="T62">
            <v>20000</v>
          </cell>
          <cell r="U62">
            <v>2000000000</v>
          </cell>
          <cell r="V62">
            <v>20000</v>
          </cell>
          <cell r="W62">
            <v>2000000000</v>
          </cell>
          <cell r="X62">
            <v>4000000000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M63">
            <v>25708480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M64">
            <v>28238980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M66">
            <v>5821830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M67">
            <v>28322490</v>
          </cell>
          <cell r="X67">
            <v>0</v>
          </cell>
        </row>
        <row r="68">
          <cell r="B68" t="str">
            <v>нийт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T68">
            <v>20578</v>
          </cell>
          <cell r="U68">
            <v>2059330440</v>
          </cell>
          <cell r="V68">
            <v>20578</v>
          </cell>
          <cell r="W68">
            <v>2059330440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776614606.03999996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776614606.03999996</v>
          </cell>
          <cell r="N16">
            <v>58045374978.449997</v>
          </cell>
        </row>
        <row r="17">
          <cell r="B17" t="str">
            <v>ARD</v>
          </cell>
          <cell r="C17" t="str">
            <v>"АРД КАПИТАЛ ГРУПП ҮЦК" ХХК</v>
          </cell>
          <cell r="D17" t="str">
            <v>●</v>
          </cell>
          <cell r="E17" t="str">
            <v>●</v>
          </cell>
          <cell r="G17">
            <v>215200024.97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215200024.97</v>
          </cell>
          <cell r="N17">
            <v>9144791453.7299995</v>
          </cell>
        </row>
        <row r="18">
          <cell r="B18" t="str">
            <v>BZIN</v>
          </cell>
          <cell r="C18" t="str">
            <v>"МИРЭ ЭССЭТ СЕКЬЮРИТИС МОНГОЛ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246514126.14000002</v>
          </cell>
          <cell r="H18">
            <v>1647124000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1893638126.1400001</v>
          </cell>
          <cell r="N18">
            <v>8924124903.6299992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G19">
            <v>342120189.57999998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342120189.57999998</v>
          </cell>
          <cell r="N19">
            <v>5734075441.5100002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654258715.59000003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654258715.59000003</v>
          </cell>
          <cell r="N20">
            <v>4565847735.0299997</v>
          </cell>
        </row>
        <row r="21">
          <cell r="B21" t="str">
            <v>BDSC</v>
          </cell>
          <cell r="C21" t="str">
            <v>"БИ ДИ СЕК ҮЦК" 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380604211.96000004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380604211.96000004</v>
          </cell>
          <cell r="N21">
            <v>4219528395.6400003</v>
          </cell>
        </row>
        <row r="22">
          <cell r="B22" t="str">
            <v>TNGR</v>
          </cell>
          <cell r="C22" t="str">
            <v>"ТЭНГЭР КАПИТАЛ 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379080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379080</v>
          </cell>
          <cell r="N22">
            <v>4020123654.1400003</v>
          </cell>
        </row>
        <row r="23">
          <cell r="B23" t="str">
            <v>STIN</v>
          </cell>
          <cell r="C23" t="str">
            <v>"СТАНДАРТ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251465992.56999999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251465992.56999999</v>
          </cell>
          <cell r="N23">
            <v>1815292075.3699999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F24" t="str">
            <v>●</v>
          </cell>
          <cell r="G24">
            <v>89991682.890000001</v>
          </cell>
          <cell r="H24">
            <v>329035160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419026842.88999999</v>
          </cell>
          <cell r="N24">
            <v>1666410795.9400001</v>
          </cell>
        </row>
        <row r="25">
          <cell r="B25" t="str">
            <v>TDB</v>
          </cell>
          <cell r="C25" t="str">
            <v>"ТИ ДИ БИ КАПИТАЛ ҮЦК" ХХК</v>
          </cell>
          <cell r="D25" t="str">
            <v>●</v>
          </cell>
          <cell r="E25" t="str">
            <v>●</v>
          </cell>
          <cell r="G25">
            <v>381680207.59000003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381680207.59000003</v>
          </cell>
          <cell r="N25">
            <v>1654078258.9099998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G26">
            <v>140878283.54000002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140878283.54000002</v>
          </cell>
          <cell r="N26">
            <v>732122550.27999997</v>
          </cell>
        </row>
        <row r="27">
          <cell r="B27" t="str">
            <v>GAUL</v>
          </cell>
          <cell r="C27" t="str">
            <v>"ГАҮЛИ ҮЦК" ХХК</v>
          </cell>
          <cell r="D27" t="str">
            <v>●</v>
          </cell>
          <cell r="E27" t="str">
            <v>●</v>
          </cell>
          <cell r="G27">
            <v>98906696.219999999</v>
          </cell>
          <cell r="H27">
            <v>12992200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111898896.22</v>
          </cell>
          <cell r="N27">
            <v>622685047.75999999</v>
          </cell>
        </row>
        <row r="28">
          <cell r="B28" t="str">
            <v>MSEC</v>
          </cell>
          <cell r="C28" t="str">
            <v>"МОНСЕК ҮЦК" ХХК</v>
          </cell>
          <cell r="D28" t="str">
            <v>●</v>
          </cell>
          <cell r="E28" t="str">
            <v>●</v>
          </cell>
          <cell r="G28">
            <v>16909584.170000002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16909584.170000002</v>
          </cell>
          <cell r="N28">
            <v>287180739.96999997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G29">
            <v>73052408.400000006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73052408.400000006</v>
          </cell>
          <cell r="N29">
            <v>271482707.70000005</v>
          </cell>
        </row>
        <row r="30">
          <cell r="B30" t="str">
            <v>GDEV</v>
          </cell>
          <cell r="C30" t="str">
            <v>"ГРАНДДЕВЕЛОПМЕНТ ҮЦК" ХХК</v>
          </cell>
          <cell r="D30" t="str">
            <v>●</v>
          </cell>
          <cell r="G30">
            <v>8240400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8240400</v>
          </cell>
          <cell r="N30">
            <v>260502010.15000001</v>
          </cell>
        </row>
        <row r="31">
          <cell r="B31" t="str">
            <v>ZRGD</v>
          </cell>
          <cell r="C31" t="str">
            <v>"ЗЭРГЭД ҮЦК" ХХК</v>
          </cell>
          <cell r="D31" t="str">
            <v>●</v>
          </cell>
          <cell r="G31">
            <v>11847932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11847932</v>
          </cell>
          <cell r="N31">
            <v>240501947.08000001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12671227.949999999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12671227.949999999</v>
          </cell>
          <cell r="N32">
            <v>234975671.26999998</v>
          </cell>
        </row>
        <row r="33">
          <cell r="B33" t="str">
            <v>BLMB</v>
          </cell>
          <cell r="C33" t="str">
            <v xml:space="preserve">"БЛҮМСБЮРИ СЕКЮРИТИЕС ҮЦК" ХХК </v>
          </cell>
          <cell r="D33" t="str">
            <v>●</v>
          </cell>
          <cell r="E33" t="str">
            <v>●</v>
          </cell>
          <cell r="G33">
            <v>48803223.620000005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48803223.620000005</v>
          </cell>
          <cell r="N33">
            <v>231419881.44999999</v>
          </cell>
        </row>
        <row r="34">
          <cell r="B34" t="str">
            <v>TABO</v>
          </cell>
          <cell r="C34" t="str">
            <v>"ТАВАН БОГД ҮЦК" ХХК</v>
          </cell>
          <cell r="D34" t="str">
            <v>●</v>
          </cell>
          <cell r="G34">
            <v>19030715.350000001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19030715.350000001</v>
          </cell>
          <cell r="N34">
            <v>198781872</v>
          </cell>
        </row>
        <row r="35">
          <cell r="B35" t="str">
            <v>GNDX</v>
          </cell>
          <cell r="C35" t="str">
            <v>"ГЕНДЕКС ҮЦК" ХХК</v>
          </cell>
          <cell r="D35" t="str">
            <v>●</v>
          </cell>
          <cell r="G35">
            <v>20022845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20022845</v>
          </cell>
          <cell r="N35">
            <v>195170055.75999999</v>
          </cell>
        </row>
        <row r="36">
          <cell r="B36" t="str">
            <v>MIBG</v>
          </cell>
          <cell r="C36" t="str">
            <v>"ЭМ АЙ БИ ЖИ ХХК ҮЦК"</v>
          </cell>
          <cell r="D36" t="str">
            <v>●</v>
          </cell>
          <cell r="E36" t="str">
            <v>●</v>
          </cell>
          <cell r="G36">
            <v>12018085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12018085</v>
          </cell>
          <cell r="N36">
            <v>171778090.69999999</v>
          </cell>
        </row>
        <row r="37">
          <cell r="B37" t="str">
            <v>TCHB</v>
          </cell>
          <cell r="C37" t="str">
            <v>"ТУЛГАТ ЧАНДМАНЬ БАЯН  ҮЦК" ХХК</v>
          </cell>
          <cell r="D37" t="str">
            <v>●</v>
          </cell>
          <cell r="G37">
            <v>11227492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11227492</v>
          </cell>
          <cell r="N37">
            <v>161689728.59999999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G38">
            <v>11350183.859999999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11350183.859999999</v>
          </cell>
          <cell r="N38">
            <v>151450207.16000003</v>
          </cell>
        </row>
        <row r="39">
          <cell r="B39" t="str">
            <v>CTRL</v>
          </cell>
          <cell r="C39" t="str">
            <v>ЦЕНТРАЛ СЕКЬЮРИТИЙЗ ҮЦК</v>
          </cell>
          <cell r="D39" t="str">
            <v>●</v>
          </cell>
          <cell r="G39">
            <v>8102533.5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8102533.5</v>
          </cell>
          <cell r="N39">
            <v>146365372.65000001</v>
          </cell>
        </row>
        <row r="40">
          <cell r="B40" t="str">
            <v>DELG</v>
          </cell>
          <cell r="C40" t="str">
            <v>"ДЭЛГЭРХАНГАЙ СЕКЮРИТИЗ ҮЦК" ХХК</v>
          </cell>
          <cell r="D40" t="str">
            <v>●</v>
          </cell>
          <cell r="G40">
            <v>17891743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17891743</v>
          </cell>
          <cell r="N40">
            <v>93849969.310000002</v>
          </cell>
        </row>
        <row r="41">
          <cell r="B41" t="str">
            <v>UNDR</v>
          </cell>
          <cell r="C41" t="str">
            <v>"ӨНДӨРХААН ИНВЕСТ ҮЦК" ХХК</v>
          </cell>
          <cell r="D41" t="str">
            <v>●</v>
          </cell>
          <cell r="G41">
            <v>15719950.9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15719950.9</v>
          </cell>
          <cell r="N41">
            <v>80195026.100000009</v>
          </cell>
        </row>
        <row r="42">
          <cell r="B42" t="str">
            <v>HUN</v>
          </cell>
          <cell r="C42" t="str">
            <v>"ХҮННҮ ЭМПАЙР ҮЦК" ХХК</v>
          </cell>
          <cell r="D42" t="str">
            <v>●</v>
          </cell>
          <cell r="G42">
            <v>11574565.1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11574565.1</v>
          </cell>
          <cell r="N42">
            <v>79917688.849999994</v>
          </cell>
        </row>
        <row r="43">
          <cell r="B43" t="str">
            <v>ALTN</v>
          </cell>
          <cell r="C43" t="str">
            <v>"АЛТАН ХОРОМСОГ ҮЦК" ХХК</v>
          </cell>
          <cell r="D43" t="str">
            <v>●</v>
          </cell>
          <cell r="G43">
            <v>46174586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46174586</v>
          </cell>
          <cell r="N43">
            <v>70254555</v>
          </cell>
        </row>
        <row r="44">
          <cell r="B44" t="str">
            <v>MERG</v>
          </cell>
          <cell r="C44" t="str">
            <v>"МЭРГЭН САНАА ҮЦК" ХХК</v>
          </cell>
          <cell r="D44" t="str">
            <v>●</v>
          </cell>
          <cell r="G44">
            <v>6013289.1799999997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6013289.1799999997</v>
          </cell>
          <cell r="N44">
            <v>61104641.469999999</v>
          </cell>
        </row>
        <row r="45">
          <cell r="B45" t="str">
            <v>MICC</v>
          </cell>
          <cell r="C45" t="str">
            <v>"ЭМ АЙ СИ СИ  ҮЦК" ХХК</v>
          </cell>
          <cell r="D45" t="str">
            <v>●</v>
          </cell>
          <cell r="E45" t="str">
            <v>●</v>
          </cell>
          <cell r="G45">
            <v>47765455.5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47765455.5</v>
          </cell>
          <cell r="N45">
            <v>48989148.5</v>
          </cell>
        </row>
        <row r="46">
          <cell r="B46" t="str">
            <v>BULG</v>
          </cell>
          <cell r="C46" t="str">
            <v>"БУЛГАН БРОКЕР ҮЦК" ХХК</v>
          </cell>
          <cell r="D46" t="str">
            <v>●</v>
          </cell>
          <cell r="G46">
            <v>4192690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4192690</v>
          </cell>
          <cell r="N46">
            <v>48976263.299999997</v>
          </cell>
        </row>
        <row r="47">
          <cell r="B47" t="str">
            <v>ZGB</v>
          </cell>
          <cell r="C47" t="str">
            <v>"ЗЭТ ЖИ БИ ҮЦК" ХХК</v>
          </cell>
          <cell r="D47" t="str">
            <v>●</v>
          </cell>
          <cell r="G47">
            <v>1760000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1760000</v>
          </cell>
          <cell r="N47">
            <v>47898334.399999999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G48">
            <v>672429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672429</v>
          </cell>
          <cell r="N48">
            <v>46480266.899999999</v>
          </cell>
        </row>
        <row r="49">
          <cell r="B49" t="str">
            <v>MSDQ</v>
          </cell>
          <cell r="C49" t="str">
            <v>"МАСДАК ҮНЭТ ЦААСНЫ КОМПАНИ" ХХК</v>
          </cell>
          <cell r="D49" t="str">
            <v>●</v>
          </cell>
          <cell r="G49">
            <v>2483564.5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2483564.5</v>
          </cell>
          <cell r="N49">
            <v>45892921.780000001</v>
          </cell>
        </row>
        <row r="50">
          <cell r="B50" t="str">
            <v>ARGB</v>
          </cell>
          <cell r="C50" t="str">
            <v>"АРГАЙ БЭСТ ҮЦК" ХХК</v>
          </cell>
          <cell r="D50" t="str">
            <v>●</v>
          </cell>
          <cell r="G50">
            <v>570900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570900</v>
          </cell>
          <cell r="N50">
            <v>43358538.060000002</v>
          </cell>
        </row>
        <row r="51">
          <cell r="B51" t="str">
            <v>SECP</v>
          </cell>
          <cell r="C51" t="str">
            <v>"СИКАП  ҮЦК" ХХК</v>
          </cell>
          <cell r="D51" t="str">
            <v>●</v>
          </cell>
          <cell r="E51" t="str">
            <v>●</v>
          </cell>
          <cell r="F51" t="str">
            <v>●</v>
          </cell>
          <cell r="G51">
            <v>18018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18018</v>
          </cell>
          <cell r="N51">
            <v>40570808</v>
          </cell>
        </row>
        <row r="52">
          <cell r="B52" t="str">
            <v>SANR</v>
          </cell>
          <cell r="C52" t="str">
            <v>"САНАР ҮЦК" ХХК</v>
          </cell>
          <cell r="D52" t="str">
            <v>●</v>
          </cell>
          <cell r="G52">
            <v>4518132.0999999996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4518132.0999999996</v>
          </cell>
          <cell r="N52">
            <v>40162863.200000003</v>
          </cell>
        </row>
        <row r="53">
          <cell r="B53" t="str">
            <v>BSK</v>
          </cell>
          <cell r="C53" t="str">
            <v>"БЛЮСКАЙ СЕКЬЮРИТИЗ ҮЦК" ХК</v>
          </cell>
          <cell r="D53" t="str">
            <v>●</v>
          </cell>
          <cell r="G53">
            <v>9320447.5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9320447.5</v>
          </cell>
          <cell r="N53">
            <v>27027740.800000001</v>
          </cell>
        </row>
        <row r="54">
          <cell r="B54" t="str">
            <v>SILS</v>
          </cell>
          <cell r="C54" t="str">
            <v>"СИЛВЭР ЛАЙТ СЕКЮРИТИЙЗ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N54">
            <v>22123180</v>
          </cell>
        </row>
        <row r="55">
          <cell r="B55" t="str">
            <v>BLAC</v>
          </cell>
          <cell r="C55" t="str">
            <v>"БЛЭКСТОУН ИНТЕРНЭЙШНЛ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13805200</v>
          </cell>
        </row>
        <row r="56">
          <cell r="B56" t="str">
            <v>NSEC</v>
          </cell>
          <cell r="C56" t="str">
            <v>"НЭЙШНЛ СЕКЮРИТИС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3841577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3841577</v>
          </cell>
          <cell r="N56">
            <v>11754057.5</v>
          </cell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427037.2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427037.2</v>
          </cell>
          <cell r="N57">
            <v>10946403.199999999</v>
          </cell>
        </row>
        <row r="58">
          <cell r="B58" t="str">
            <v>FCX</v>
          </cell>
          <cell r="C58" t="str">
            <v>"ЭФ СИ ИКС ҮЦК" ХХК</v>
          </cell>
          <cell r="D58" t="str">
            <v>●</v>
          </cell>
          <cell r="E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8769800</v>
          </cell>
        </row>
        <row r="59">
          <cell r="B59" t="str">
            <v>GATR</v>
          </cell>
          <cell r="C59" t="str">
            <v>"ГАЦУУРТ ТРЕЙД ҮЦК" ХХК</v>
          </cell>
          <cell r="D59" t="str">
            <v>●</v>
          </cell>
          <cell r="G59">
            <v>4571050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4571050</v>
          </cell>
          <cell r="N59">
            <v>8614288.4000000004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G60">
            <v>97485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97485</v>
          </cell>
          <cell r="N60">
            <v>4854048.55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3970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3970</v>
          </cell>
          <cell r="N61">
            <v>203970</v>
          </cell>
        </row>
        <row r="62">
          <cell r="B62" t="str">
            <v>INVC</v>
          </cell>
          <cell r="C62" t="str">
            <v>"ИНВЕСКОР КАПИТАЛ ҮЦК" ХХК</v>
          </cell>
          <cell r="D62" t="str">
            <v>●</v>
          </cell>
          <cell r="E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910</v>
          </cell>
        </row>
        <row r="63">
          <cell r="B63" t="str">
            <v>MONG</v>
          </cell>
          <cell r="C63" t="str">
            <v>"МОНГОЛ СЕКЮРИТИЕС ҮЦК" 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FRON</v>
          </cell>
          <cell r="C65" t="str">
            <v>"ФРОНТИЕР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ACE</v>
          </cell>
          <cell r="C66" t="str">
            <v>"АСЕ ЭНД Т КАПИТАЛ ҮЦК" ХХК</v>
          </cell>
          <cell r="D66" t="str">
            <v>●</v>
          </cell>
          <cell r="E66" t="str">
            <v>●</v>
          </cell>
          <cell r="F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298</v>
          </cell>
          <cell r="Y10">
            <v>135441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4300</v>
          </cell>
          <cell r="Y11">
            <v>1321320.55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133393</v>
          </cell>
          <cell r="Y12">
            <v>45405008.869999997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37611</v>
          </cell>
          <cell r="Y13">
            <v>12612328.1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603593</v>
          </cell>
          <cell r="Y14">
            <v>50698499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20</v>
          </cell>
          <cell r="T15">
            <v>2000000</v>
          </cell>
          <cell r="U15">
            <v>20</v>
          </cell>
          <cell r="V15">
            <v>2000000</v>
          </cell>
          <cell r="W15">
            <v>4000000</v>
          </cell>
          <cell r="X15">
            <v>2310842</v>
          </cell>
          <cell r="Y15">
            <v>827439494.09000003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115408</v>
          </cell>
          <cell r="Y18">
            <v>10288354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84</v>
          </cell>
          <cell r="Y19">
            <v>328760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100</v>
          </cell>
          <cell r="Y20">
            <v>82720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7219192</v>
          </cell>
          <cell r="Y21">
            <v>2041575123.01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4319</v>
          </cell>
          <cell r="T22">
            <v>447995590</v>
          </cell>
          <cell r="U22">
            <v>4319</v>
          </cell>
          <cell r="V22">
            <v>447995590</v>
          </cell>
          <cell r="W22">
            <v>895991180</v>
          </cell>
          <cell r="X22">
            <v>17153374</v>
          </cell>
          <cell r="Y22">
            <v>2160699278.04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133320</v>
          </cell>
          <cell r="Y24">
            <v>52893138.950000003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32205</v>
          </cell>
          <cell r="Y26">
            <v>22160405.109999999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70000</v>
          </cell>
          <cell r="Y28">
            <v>65102760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265</v>
          </cell>
          <cell r="Y33">
            <v>125770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13</v>
          </cell>
          <cell r="T34">
            <v>1300000</v>
          </cell>
          <cell r="U34">
            <v>13</v>
          </cell>
          <cell r="V34">
            <v>1300000</v>
          </cell>
          <cell r="W34">
            <v>2600000</v>
          </cell>
          <cell r="X34">
            <v>911911</v>
          </cell>
          <cell r="Y34">
            <v>166968082.99000001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442501</v>
          </cell>
          <cell r="Y35">
            <v>38493429.399999999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1012551</v>
          </cell>
          <cell r="Y36">
            <v>117057637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1510187</v>
          </cell>
          <cell r="Y37">
            <v>443101365.25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9917</v>
          </cell>
          <cell r="Y39">
            <v>2208001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1748</v>
          </cell>
          <cell r="Y42">
            <v>12317710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41116</v>
          </cell>
          <cell r="Y43">
            <v>24372470.289999999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42369</v>
          </cell>
          <cell r="Y44">
            <v>34640180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887990</v>
          </cell>
          <cell r="Y46">
            <v>320355507.25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31449</v>
          </cell>
          <cell r="Y48">
            <v>3880860.08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217992</v>
          </cell>
          <cell r="Y49">
            <v>44819552.700000003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640202</v>
          </cell>
          <cell r="Y51">
            <v>148907997.43000001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38373</v>
          </cell>
          <cell r="Y54">
            <v>21331785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21006</v>
          </cell>
          <cell r="Y55">
            <v>3154313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308</v>
          </cell>
          <cell r="Y57">
            <v>1570800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1615735</v>
          </cell>
          <cell r="Y58">
            <v>264974703.47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79484</v>
          </cell>
          <cell r="Y59">
            <v>29671780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162858</v>
          </cell>
          <cell r="Y60">
            <v>18795372.199999999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1421739</v>
          </cell>
          <cell r="Y61">
            <v>296866833.74000001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36943</v>
          </cell>
          <cell r="Y62">
            <v>9408988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674552</v>
          </cell>
          <cell r="Y63">
            <v>146992377.54000002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62738</v>
          </cell>
          <cell r="Y64">
            <v>21784886.5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9390</v>
          </cell>
          <cell r="Y66">
            <v>5596381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76972</v>
          </cell>
          <cell r="Y67">
            <v>28256018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view="pageBreakPreview" zoomScale="70" zoomScaleNormal="70" zoomScaleSheetLayoutView="70" workbookViewId="0">
      <pane xSplit="3" ySplit="15" topLeftCell="F62" activePane="bottomRight" state="frozen"/>
      <selection pane="topRight" activeCell="D1" sqref="D1"/>
      <selection pane="bottomLeft" activeCell="A16" sqref="A16"/>
      <selection pane="bottomRight" activeCell="N67" sqref="N67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0"/>
    </row>
    <row r="2" spans="1:17" x14ac:dyDescent="0.25">
      <c r="P2" s="20"/>
    </row>
    <row r="3" spans="1:17" x14ac:dyDescent="0.25">
      <c r="P3" s="20"/>
    </row>
    <row r="4" spans="1:17" x14ac:dyDescent="0.25">
      <c r="P4" s="20"/>
    </row>
    <row r="5" spans="1:17" x14ac:dyDescent="0.25">
      <c r="P5" s="20"/>
    </row>
    <row r="6" spans="1:17" ht="13.9" customHeight="1" x14ac:dyDescent="0.25">
      <c r="P6" s="20"/>
    </row>
    <row r="7" spans="1:17" x14ac:dyDescent="0.25">
      <c r="J7" s="5"/>
      <c r="K7" s="5"/>
      <c r="L7" s="5"/>
      <c r="P7" s="20"/>
    </row>
    <row r="8" spans="1:17" x14ac:dyDescent="0.25">
      <c r="H8" s="6"/>
      <c r="I8" s="6"/>
      <c r="J8" s="7"/>
      <c r="K8" s="7"/>
      <c r="L8" s="7"/>
      <c r="M8" s="7"/>
      <c r="P8" s="20"/>
    </row>
    <row r="9" spans="1:17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44"/>
      <c r="M9" s="9"/>
      <c r="N9" s="9"/>
      <c r="O9" s="9"/>
      <c r="P9" s="20"/>
    </row>
    <row r="10" spans="1:17" x14ac:dyDescent="0.25">
      <c r="P10" s="20"/>
    </row>
    <row r="11" spans="1:17" ht="15" customHeight="1" thickBot="1" x14ac:dyDescent="0.3">
      <c r="L11" s="45" t="s">
        <v>140</v>
      </c>
      <c r="M11" s="45"/>
      <c r="N11" s="45"/>
      <c r="O11" s="45"/>
      <c r="P11" s="20"/>
    </row>
    <row r="12" spans="1:17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139</v>
      </c>
      <c r="H12" s="50"/>
      <c r="I12" s="50"/>
      <c r="J12" s="50"/>
      <c r="K12" s="50"/>
      <c r="L12" s="50"/>
      <c r="M12" s="50"/>
      <c r="N12" s="52" t="s">
        <v>136</v>
      </c>
      <c r="O12" s="53"/>
      <c r="P12" s="20"/>
    </row>
    <row r="13" spans="1:17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1"/>
      <c r="N13" s="39"/>
      <c r="O13" s="40"/>
      <c r="P13" s="24"/>
      <c r="Q13" s="10"/>
    </row>
    <row r="14" spans="1:17" s="8" customFormat="1" ht="33.75" customHeight="1" x14ac:dyDescent="0.25">
      <c r="A14" s="47"/>
      <c r="B14" s="49"/>
      <c r="C14" s="49"/>
      <c r="D14" s="49"/>
      <c r="E14" s="49"/>
      <c r="F14" s="49"/>
      <c r="G14" s="51" t="s">
        <v>5</v>
      </c>
      <c r="H14" s="51"/>
      <c r="I14" s="51"/>
      <c r="J14" s="51" t="s">
        <v>127</v>
      </c>
      <c r="K14" s="51"/>
      <c r="L14" s="51"/>
      <c r="M14" s="51" t="s">
        <v>6</v>
      </c>
      <c r="N14" s="39" t="s">
        <v>7</v>
      </c>
      <c r="O14" s="40" t="s">
        <v>8</v>
      </c>
      <c r="P14" s="24"/>
      <c r="Q14" s="10"/>
    </row>
    <row r="15" spans="1:17" s="8" customFormat="1" ht="47.25" x14ac:dyDescent="0.25">
      <c r="A15" s="47"/>
      <c r="B15" s="49"/>
      <c r="C15" s="49"/>
      <c r="D15" s="31" t="s">
        <v>9</v>
      </c>
      <c r="E15" s="31" t="s">
        <v>10</v>
      </c>
      <c r="F15" s="31" t="s">
        <v>11</v>
      </c>
      <c r="G15" s="32" t="s">
        <v>128</v>
      </c>
      <c r="H15" s="11" t="s">
        <v>125</v>
      </c>
      <c r="I15" s="32" t="s">
        <v>126</v>
      </c>
      <c r="J15" s="32" t="s">
        <v>128</v>
      </c>
      <c r="K15" s="32" t="s">
        <v>125</v>
      </c>
      <c r="L15" s="32" t="s">
        <v>126</v>
      </c>
      <c r="M15" s="51"/>
      <c r="N15" s="39"/>
      <c r="O15" s="41"/>
      <c r="P15" s="24"/>
      <c r="Q15" s="10"/>
    </row>
    <row r="16" spans="1:17" x14ac:dyDescent="0.25">
      <c r="A16" s="34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f>VLOOKUP(B16,[1]Brokers!$B$9:$H$69,7,0)</f>
        <v>2434054399.1900001</v>
      </c>
      <c r="H16" s="16">
        <f>VLOOKUP(B16,[1]Brokers!$B$9:$X$69,23,0)</f>
        <v>0</v>
      </c>
      <c r="I16" s="16">
        <f>VLOOKUP(B16,[1]Brokers!$B$9:$R$69,17,0)</f>
        <v>0</v>
      </c>
      <c r="J16" s="16">
        <f>VLOOKUP(B16,[1]Brokers!$B$9:$M$69,12,0)</f>
        <v>15368067050</v>
      </c>
      <c r="K16" s="16">
        <v>0</v>
      </c>
      <c r="L16" s="16">
        <v>0</v>
      </c>
      <c r="M16" s="27">
        <f t="shared" ref="M16:M47" si="0">L16+I16+J16+H16+G16</f>
        <v>17802121449.189999</v>
      </c>
      <c r="N16" s="33">
        <f>VLOOKUP(B16,[2]Sheet1!$B$16:$N$67,13,0)+M16</f>
        <v>75847496427.639999</v>
      </c>
      <c r="O16" s="35">
        <f t="shared" ref="O16:O47" si="1">N16/$N$67</f>
        <v>0.55537026513979826</v>
      </c>
      <c r="P16" s="25"/>
    </row>
    <row r="17" spans="1:17" x14ac:dyDescent="0.25">
      <c r="A17" s="34">
        <f>+A16+1</f>
        <v>2</v>
      </c>
      <c r="B17" s="12" t="s">
        <v>21</v>
      </c>
      <c r="C17" s="13" t="s">
        <v>22</v>
      </c>
      <c r="D17" s="14" t="s">
        <v>14</v>
      </c>
      <c r="E17" s="15" t="s">
        <v>14</v>
      </c>
      <c r="F17" s="15" t="s">
        <v>14</v>
      </c>
      <c r="G17" s="16">
        <f>VLOOKUP(B17,[1]Brokers!$B$9:$H$69,7,0)</f>
        <v>577007815.27999997</v>
      </c>
      <c r="H17" s="16">
        <f>VLOOKUP(B17,[1]Brokers!$B$9:$X$69,23,0)</f>
        <v>31839600</v>
      </c>
      <c r="I17" s="16">
        <f>VLOOKUP(B17,[1]Brokers!$B$9:$R$69,17,0)</f>
        <v>0</v>
      </c>
      <c r="J17" s="16">
        <f>VLOOKUP(B17,[1]Brokers!$B$9:$M$69,12,0)</f>
        <v>75428010</v>
      </c>
      <c r="K17" s="16">
        <v>0</v>
      </c>
      <c r="L17" s="16">
        <v>0</v>
      </c>
      <c r="M17" s="27">
        <f t="shared" si="0"/>
        <v>684275425.27999997</v>
      </c>
      <c r="N17" s="33">
        <f>VLOOKUP(B17,[2]Sheet1!$B$16:$N$67,13,0)+M17</f>
        <v>9608400328.9099998</v>
      </c>
      <c r="O17" s="35">
        <f t="shared" si="1"/>
        <v>7.0354594278888696E-2</v>
      </c>
      <c r="P17" s="25"/>
    </row>
    <row r="18" spans="1:17" x14ac:dyDescent="0.25">
      <c r="A18" s="34">
        <f t="shared" ref="A18:A66" si="2">+A17+1</f>
        <v>3</v>
      </c>
      <c r="B18" s="12" t="s">
        <v>23</v>
      </c>
      <c r="C18" s="13" t="s">
        <v>24</v>
      </c>
      <c r="D18" s="14" t="s">
        <v>14</v>
      </c>
      <c r="E18" s="15" t="s">
        <v>14</v>
      </c>
      <c r="F18" s="15"/>
      <c r="G18" s="16">
        <f>VLOOKUP(B18,[1]Brokers!$B$9:$H$69,7,0)</f>
        <v>146065889.72</v>
      </c>
      <c r="H18" s="16">
        <f>VLOOKUP(B18,[1]Brokers!$B$9:$X$69,23,0)</f>
        <v>0</v>
      </c>
      <c r="I18" s="16">
        <f>VLOOKUP(B18,[1]Brokers!$B$9:$R$69,17,0)</f>
        <v>0</v>
      </c>
      <c r="J18" s="16">
        <f>VLOOKUP(B18,[1]Brokers!$B$9:$M$69,12,0)</f>
        <v>33976320</v>
      </c>
      <c r="K18" s="16">
        <v>0</v>
      </c>
      <c r="L18" s="16">
        <v>0</v>
      </c>
      <c r="M18" s="27">
        <f t="shared" si="0"/>
        <v>180042209.72</v>
      </c>
      <c r="N18" s="33">
        <f>VLOOKUP(B18,[2]Sheet1!$B$16:$N$67,13,0)+M18</f>
        <v>9324833663.4499989</v>
      </c>
      <c r="O18" s="35">
        <f t="shared" si="1"/>
        <v>6.8278263462464545E-2</v>
      </c>
      <c r="P18" s="25"/>
    </row>
    <row r="19" spans="1:17" x14ac:dyDescent="0.25">
      <c r="A19" s="34">
        <f t="shared" si="2"/>
        <v>4</v>
      </c>
      <c r="B19" s="12" t="s">
        <v>41</v>
      </c>
      <c r="C19" s="13" t="s">
        <v>42</v>
      </c>
      <c r="D19" s="14" t="s">
        <v>14</v>
      </c>
      <c r="E19" s="14" t="s">
        <v>14</v>
      </c>
      <c r="F19" s="15"/>
      <c r="G19" s="16">
        <f>VLOOKUP(B19,[1]Brokers!$B$9:$H$69,7,0)</f>
        <v>309513165.06999999</v>
      </c>
      <c r="H19" s="16">
        <f>VLOOKUP(B19,[1]Brokers!$B$9:$X$69,23,0)</f>
        <v>0</v>
      </c>
      <c r="I19" s="16">
        <f>VLOOKUP(B19,[1]Brokers!$B$9:$R$69,17,0)</f>
        <v>0</v>
      </c>
      <c r="J19" s="16">
        <f>VLOOKUP(B19,[1]Brokers!$B$9:$M$69,12,0)</f>
        <v>310114840</v>
      </c>
      <c r="K19" s="16">
        <v>0</v>
      </c>
      <c r="L19" s="16">
        <v>0</v>
      </c>
      <c r="M19" s="27">
        <f t="shared" si="0"/>
        <v>619628005.06999993</v>
      </c>
      <c r="N19" s="33">
        <f>VLOOKUP(B19,[2]Sheet1!$B$16:$N$67,13,0)+M19</f>
        <v>6353703446.5799999</v>
      </c>
      <c r="O19" s="35">
        <f t="shared" si="1"/>
        <v>4.6523064490509504E-2</v>
      </c>
      <c r="P19" s="25"/>
    </row>
    <row r="20" spans="1:17" x14ac:dyDescent="0.25">
      <c r="A20" s="34">
        <f t="shared" si="2"/>
        <v>5</v>
      </c>
      <c r="B20" s="12" t="s">
        <v>17</v>
      </c>
      <c r="C20" s="13" t="s">
        <v>18</v>
      </c>
      <c r="D20" s="14" t="s">
        <v>14</v>
      </c>
      <c r="E20" s="15" t="s">
        <v>14</v>
      </c>
      <c r="F20" s="15" t="s">
        <v>14</v>
      </c>
      <c r="G20" s="16">
        <f>VLOOKUP(B20,[1]Brokers!$B$9:$H$69,7,0)</f>
        <v>9054801.8000000007</v>
      </c>
      <c r="H20" s="16">
        <f>VLOOKUP(B20,[1]Brokers!$B$9:$X$69,23,0)</f>
        <v>4000000000</v>
      </c>
      <c r="I20" s="16">
        <f>VLOOKUP(B20,[1]Brokers!$B$9:$R$69,17,0)</f>
        <v>0</v>
      </c>
      <c r="J20" s="16">
        <f>VLOOKUP(B20,[1]Brokers!$B$9:$M$69,12,0)</f>
        <v>3077900</v>
      </c>
      <c r="K20" s="16">
        <v>0</v>
      </c>
      <c r="L20" s="16">
        <v>0</v>
      </c>
      <c r="M20" s="27">
        <f t="shared" si="0"/>
        <v>4012132701.8000002</v>
      </c>
      <c r="N20" s="33">
        <f>VLOOKUP(B20,[2]Sheet1!$B$16:$N$67,13,0)+M20</f>
        <v>8032256355.9400005</v>
      </c>
      <c r="O20" s="35">
        <f t="shared" si="1"/>
        <v>5.8813758557278044E-2</v>
      </c>
      <c r="P20" s="25"/>
    </row>
    <row r="21" spans="1:17" x14ac:dyDescent="0.25">
      <c r="A21" s="34">
        <f t="shared" si="2"/>
        <v>6</v>
      </c>
      <c r="B21" s="12" t="s">
        <v>29</v>
      </c>
      <c r="C21" s="13" t="s">
        <v>30</v>
      </c>
      <c r="D21" s="14" t="s">
        <v>14</v>
      </c>
      <c r="E21" s="15" t="s">
        <v>14</v>
      </c>
      <c r="F21" s="15" t="s">
        <v>14</v>
      </c>
      <c r="G21" s="16">
        <f>VLOOKUP(B21,[1]Brokers!$B$9:$H$69,7,0)</f>
        <v>415841947.91000003</v>
      </c>
      <c r="H21" s="16">
        <f>VLOOKUP(B21,[1]Brokers!$B$9:$X$69,23,0)</f>
        <v>0</v>
      </c>
      <c r="I21" s="16">
        <f>VLOOKUP(B21,[1]Brokers!$B$9:$R$69,17,0)</f>
        <v>0</v>
      </c>
      <c r="J21" s="16">
        <f>VLOOKUP(B21,[1]Brokers!$B$9:$M$69,12,0)</f>
        <v>317289700</v>
      </c>
      <c r="K21" s="16">
        <v>0</v>
      </c>
      <c r="L21" s="16">
        <v>0</v>
      </c>
      <c r="M21" s="27">
        <f t="shared" si="0"/>
        <v>733131647.91000009</v>
      </c>
      <c r="N21" s="33">
        <f>VLOOKUP(B21,[2]Sheet1!$B$16:$N$67,13,0)+M21</f>
        <v>5298979382.9399996</v>
      </c>
      <c r="O21" s="35">
        <f t="shared" si="1"/>
        <v>3.880016775084056E-2</v>
      </c>
      <c r="P21" s="25"/>
    </row>
    <row r="22" spans="1:17" x14ac:dyDescent="0.25">
      <c r="A22" s="34">
        <f t="shared" si="2"/>
        <v>7</v>
      </c>
      <c r="B22" s="12" t="s">
        <v>12</v>
      </c>
      <c r="C22" s="13" t="s">
        <v>13</v>
      </c>
      <c r="D22" s="14" t="s">
        <v>14</v>
      </c>
      <c r="E22" s="15" t="s">
        <v>14</v>
      </c>
      <c r="F22" s="15" t="s">
        <v>14</v>
      </c>
      <c r="G22" s="16">
        <f>VLOOKUP(B22,[1]Brokers!$B$9:$H$69,7,0)</f>
        <v>222528653.66</v>
      </c>
      <c r="H22" s="16">
        <f>VLOOKUP(B22,[1]Brokers!$B$9:$X$69,23,0)</f>
        <v>20100000</v>
      </c>
      <c r="I22" s="16">
        <f>VLOOKUP(B22,[1]Brokers!$B$9:$R$69,17,0)</f>
        <v>0</v>
      </c>
      <c r="J22" s="16">
        <f>VLOOKUP(B22,[1]Brokers!$B$9:$M$69,12,0)</f>
        <v>258507690</v>
      </c>
      <c r="K22" s="16">
        <v>0</v>
      </c>
      <c r="L22" s="16">
        <v>0</v>
      </c>
      <c r="M22" s="27">
        <f t="shared" si="0"/>
        <v>501136343.65999997</v>
      </c>
      <c r="N22" s="33">
        <f>VLOOKUP(B22,[2]Sheet1!$B$16:$N$67,13,0)+M22</f>
        <v>4720664739.3000002</v>
      </c>
      <c r="O22" s="35">
        <f t="shared" si="1"/>
        <v>3.4565634350268992E-2</v>
      </c>
      <c r="P22" s="25"/>
    </row>
    <row r="23" spans="1:17" x14ac:dyDescent="0.25">
      <c r="A23" s="34">
        <f t="shared" si="2"/>
        <v>8</v>
      </c>
      <c r="B23" s="12" t="s">
        <v>79</v>
      </c>
      <c r="C23" s="13" t="s">
        <v>131</v>
      </c>
      <c r="D23" s="14" t="s">
        <v>14</v>
      </c>
      <c r="E23" s="15"/>
      <c r="F23" s="15"/>
      <c r="G23" s="16">
        <f>VLOOKUP(B23,[1]Brokers!$B$9:$H$69,7,0)</f>
        <v>2395976167</v>
      </c>
      <c r="H23" s="16">
        <f>VLOOKUP(B23,[1]Brokers!$B$9:$X$69,23,0)</f>
        <v>0</v>
      </c>
      <c r="I23" s="16">
        <f>VLOOKUP(B23,[1]Brokers!$B$9:$R$69,17,0)</f>
        <v>0</v>
      </c>
      <c r="J23" s="16">
        <f>VLOOKUP(B23,[1]Brokers!$B$9:$M$69,12,0)</f>
        <v>25708480</v>
      </c>
      <c r="K23" s="16">
        <v>0</v>
      </c>
      <c r="L23" s="16">
        <v>0</v>
      </c>
      <c r="M23" s="27">
        <f t="shared" si="0"/>
        <v>2421684647</v>
      </c>
      <c r="N23" s="33">
        <f>VLOOKUP(B23,[2]Sheet1!$B$16:$N$67,13,0)+M23</f>
        <v>3153807197.2799997</v>
      </c>
      <c r="O23" s="35">
        <f t="shared" si="1"/>
        <v>2.3092795699910705E-2</v>
      </c>
      <c r="P23" s="25"/>
    </row>
    <row r="24" spans="1:17" x14ac:dyDescent="0.25">
      <c r="A24" s="34">
        <f t="shared" si="2"/>
        <v>9</v>
      </c>
      <c r="B24" s="12" t="s">
        <v>43</v>
      </c>
      <c r="C24" s="13" t="s">
        <v>44</v>
      </c>
      <c r="D24" s="14" t="s">
        <v>14</v>
      </c>
      <c r="E24" s="15" t="s">
        <v>14</v>
      </c>
      <c r="F24" s="15"/>
      <c r="G24" s="16">
        <f>VLOOKUP(B24,[1]Brokers!$B$9:$H$69,7,0)</f>
        <v>2246582832.0100002</v>
      </c>
      <c r="H24" s="16">
        <f>VLOOKUP(B24,[1]Brokers!$B$9:$X$69,23,0)</f>
        <v>0</v>
      </c>
      <c r="I24" s="16">
        <f>VLOOKUP(B24,[1]Brokers!$B$9:$R$69,17,0)</f>
        <v>0</v>
      </c>
      <c r="J24" s="16">
        <f>VLOOKUP(B24,[1]Brokers!$B$9:$M$69,12,0)</f>
        <v>18518360</v>
      </c>
      <c r="K24" s="16">
        <v>0</v>
      </c>
      <c r="L24" s="16">
        <v>0</v>
      </c>
      <c r="M24" s="27">
        <f t="shared" si="0"/>
        <v>2265101192.0100002</v>
      </c>
      <c r="N24" s="33">
        <f>VLOOKUP(B24,[2]Sheet1!$B$16:$N$67,13,0)+M24</f>
        <v>2311581458.9100003</v>
      </c>
      <c r="O24" s="35">
        <f t="shared" si="1"/>
        <v>1.6925853432114842E-2</v>
      </c>
      <c r="P24" s="25"/>
    </row>
    <row r="25" spans="1:17" s="26" customFormat="1" x14ac:dyDescent="0.25">
      <c r="A25" s="34">
        <f t="shared" si="2"/>
        <v>10</v>
      </c>
      <c r="B25" s="12" t="s">
        <v>27</v>
      </c>
      <c r="C25" s="13" t="s">
        <v>28</v>
      </c>
      <c r="D25" s="14" t="s">
        <v>14</v>
      </c>
      <c r="E25" s="15" t="s">
        <v>14</v>
      </c>
      <c r="F25" s="15" t="s">
        <v>14</v>
      </c>
      <c r="G25" s="16">
        <f>VLOOKUP(B25,[1]Brokers!$B$9:$H$69,7,0)</f>
        <v>289487870.50999999</v>
      </c>
      <c r="H25" s="16">
        <f>VLOOKUP(B25,[1]Brokers!$B$9:$X$69,23,0)</f>
        <v>0</v>
      </c>
      <c r="I25" s="16">
        <f>VLOOKUP(B25,[1]Brokers!$B$9:$R$69,17,0)</f>
        <v>0</v>
      </c>
      <c r="J25" s="16">
        <f>VLOOKUP(B25,[1]Brokers!$B$9:$M$69,12,0)</f>
        <v>126846930</v>
      </c>
      <c r="K25" s="16">
        <v>0</v>
      </c>
      <c r="L25" s="16">
        <v>0</v>
      </c>
      <c r="M25" s="27">
        <f t="shared" si="0"/>
        <v>416334800.50999999</v>
      </c>
      <c r="N25" s="33">
        <f>VLOOKUP(B25,[2]Sheet1!$B$16:$N$67,13,0)+M25</f>
        <v>2231626875.8800001</v>
      </c>
      <c r="O25" s="35">
        <f t="shared" si="1"/>
        <v>1.6340410272248966E-2</v>
      </c>
      <c r="P25" s="25"/>
      <c r="Q25" s="10"/>
    </row>
    <row r="26" spans="1:17" x14ac:dyDescent="0.25">
      <c r="A26" s="34">
        <f t="shared" si="2"/>
        <v>11</v>
      </c>
      <c r="B26" s="12" t="s">
        <v>25</v>
      </c>
      <c r="C26" s="13" t="s">
        <v>26</v>
      </c>
      <c r="D26" s="14" t="s">
        <v>14</v>
      </c>
      <c r="E26" s="15" t="s">
        <v>14</v>
      </c>
      <c r="F26" s="15"/>
      <c r="G26" s="16">
        <f>VLOOKUP(B26,[1]Brokers!$B$9:$H$69,7,0)</f>
        <v>319562227.75</v>
      </c>
      <c r="H26" s="16">
        <f>VLOOKUP(B26,[1]Brokers!$B$9:$X$69,23,0)</f>
        <v>0</v>
      </c>
      <c r="I26" s="16">
        <f>VLOOKUP(B26,[1]Brokers!$B$9:$R$69,17,0)</f>
        <v>0</v>
      </c>
      <c r="J26" s="16">
        <f>VLOOKUP(B26,[1]Brokers!$B$9:$M$69,12,0)</f>
        <v>143223920</v>
      </c>
      <c r="K26" s="16">
        <v>0</v>
      </c>
      <c r="L26" s="16">
        <v>0</v>
      </c>
      <c r="M26" s="27">
        <f t="shared" si="0"/>
        <v>462786147.75</v>
      </c>
      <c r="N26" s="33">
        <f>VLOOKUP(B26,[2]Sheet1!$B$16:$N$67,13,0)+M26</f>
        <v>2116864406.6599998</v>
      </c>
      <c r="O26" s="35">
        <f t="shared" si="1"/>
        <v>1.5500096933500672E-2</v>
      </c>
      <c r="P26" s="25"/>
    </row>
    <row r="27" spans="1:17" x14ac:dyDescent="0.25">
      <c r="A27" s="34">
        <f t="shared" si="2"/>
        <v>12</v>
      </c>
      <c r="B27" s="12" t="s">
        <v>15</v>
      </c>
      <c r="C27" s="13" t="s">
        <v>16</v>
      </c>
      <c r="D27" s="14" t="s">
        <v>14</v>
      </c>
      <c r="E27" s="15"/>
      <c r="F27" s="15" t="s">
        <v>14</v>
      </c>
      <c r="G27" s="16">
        <f>VLOOKUP(B27,[1]Brokers!$B$9:$H$69,7,0)</f>
        <v>55206444.719999999</v>
      </c>
      <c r="H27" s="16">
        <f>VLOOKUP(B27,[1]Brokers!$B$9:$X$69,23,0)</f>
        <v>49121280</v>
      </c>
      <c r="I27" s="16">
        <f>VLOOKUP(B27,[1]Brokers!$B$9:$R$69,17,0)</f>
        <v>0</v>
      </c>
      <c r="J27" s="16">
        <f>VLOOKUP(B27,[1]Brokers!$B$9:$M$69,12,0)</f>
        <v>40311880</v>
      </c>
      <c r="K27" s="16">
        <v>0</v>
      </c>
      <c r="L27" s="16">
        <v>0</v>
      </c>
      <c r="M27" s="27">
        <f t="shared" si="0"/>
        <v>144639604.72</v>
      </c>
      <c r="N27" s="33">
        <f>VLOOKUP(B27,[2]Sheet1!$B$16:$N$67,13,0)+M27</f>
        <v>1811050400.6600001</v>
      </c>
      <c r="O27" s="35">
        <f t="shared" si="1"/>
        <v>1.3260866720309463E-2</v>
      </c>
      <c r="P27" s="25"/>
    </row>
    <row r="28" spans="1:17" x14ac:dyDescent="0.25">
      <c r="A28" s="34">
        <f t="shared" si="2"/>
        <v>13</v>
      </c>
      <c r="B28" s="12" t="s">
        <v>31</v>
      </c>
      <c r="C28" s="13" t="s">
        <v>32</v>
      </c>
      <c r="D28" s="14" t="s">
        <v>14</v>
      </c>
      <c r="E28" s="15" t="s">
        <v>14</v>
      </c>
      <c r="F28" s="15"/>
      <c r="G28" s="16">
        <f>VLOOKUP(B28,[1]Brokers!$B$9:$H$69,7,0)</f>
        <v>203995257.15000001</v>
      </c>
      <c r="H28" s="16">
        <f>VLOOKUP(B28,[1]Brokers!$B$9:$X$69,23,0)</f>
        <v>15600000</v>
      </c>
      <c r="I28" s="16">
        <f>VLOOKUP(B28,[1]Brokers!$B$9:$R$69,17,0)</f>
        <v>0</v>
      </c>
      <c r="J28" s="16">
        <f>VLOOKUP(B28,[1]Brokers!$B$9:$M$69,12,0)</f>
        <v>63589750</v>
      </c>
      <c r="K28" s="16">
        <v>0</v>
      </c>
      <c r="L28" s="16">
        <v>0</v>
      </c>
      <c r="M28" s="27">
        <f t="shared" si="0"/>
        <v>283185007.14999998</v>
      </c>
      <c r="N28" s="33">
        <f>VLOOKUP(B28,[2]Sheet1!$B$16:$N$67,13,0)+M28</f>
        <v>905870054.90999997</v>
      </c>
      <c r="O28" s="35">
        <f t="shared" si="1"/>
        <v>6.6329584531182413E-3</v>
      </c>
      <c r="P28" s="25"/>
    </row>
    <row r="29" spans="1:17" x14ac:dyDescent="0.25">
      <c r="A29" s="34">
        <f t="shared" si="2"/>
        <v>14</v>
      </c>
      <c r="B29" s="12" t="s">
        <v>80</v>
      </c>
      <c r="C29" s="13" t="s">
        <v>81</v>
      </c>
      <c r="D29" s="14" t="s">
        <v>14</v>
      </c>
      <c r="E29" s="15"/>
      <c r="F29" s="15"/>
      <c r="G29" s="16">
        <f>VLOOKUP(B29,[1]Brokers!$B$9:$H$69,7,0)</f>
        <v>532678088</v>
      </c>
      <c r="H29" s="16">
        <f>VLOOKUP(B29,[1]Brokers!$B$9:$X$69,23,0)</f>
        <v>0</v>
      </c>
      <c r="I29" s="16">
        <f>VLOOKUP(B29,[1]Brokers!$B$9:$R$69,17,0)</f>
        <v>0</v>
      </c>
      <c r="J29" s="16">
        <f>VLOOKUP(B29,[1]Brokers!$B$9:$M$69,12,0)</f>
        <v>9288370</v>
      </c>
      <c r="K29" s="16">
        <v>0</v>
      </c>
      <c r="L29" s="16">
        <v>0</v>
      </c>
      <c r="M29" s="27">
        <f t="shared" si="0"/>
        <v>541966458</v>
      </c>
      <c r="N29" s="33">
        <f>VLOOKUP(B29,[2]Sheet1!$B$16:$N$67,13,0)+M29</f>
        <v>587859379.77999997</v>
      </c>
      <c r="O29" s="35">
        <f t="shared" si="1"/>
        <v>4.304421833155745E-3</v>
      </c>
      <c r="P29" s="25"/>
    </row>
    <row r="30" spans="1:17" x14ac:dyDescent="0.25">
      <c r="A30" s="34">
        <f t="shared" si="2"/>
        <v>15</v>
      </c>
      <c r="B30" s="12" t="s">
        <v>94</v>
      </c>
      <c r="C30" s="13" t="s">
        <v>95</v>
      </c>
      <c r="D30" s="14" t="s">
        <v>14</v>
      </c>
      <c r="E30" s="15" t="s">
        <v>14</v>
      </c>
      <c r="F30" s="15" t="s">
        <v>14</v>
      </c>
      <c r="G30" s="16">
        <f>VLOOKUP(B30,[1]Brokers!$B$9:$H$69,7,0)</f>
        <v>35486934.18</v>
      </c>
      <c r="H30" s="16">
        <f>VLOOKUP(B30,[1]Brokers!$B$9:$X$69,23,0)</f>
        <v>0</v>
      </c>
      <c r="I30" s="16">
        <f>VLOOKUP(B30,[1]Brokers!$B$9:$R$69,17,0)</f>
        <v>0</v>
      </c>
      <c r="J30" s="16">
        <f>VLOOKUP(B30,[1]Brokers!$B$9:$M$69,12,0)</f>
        <v>158126010</v>
      </c>
      <c r="K30" s="16">
        <v>0</v>
      </c>
      <c r="L30" s="16">
        <v>0</v>
      </c>
      <c r="M30" s="27">
        <f t="shared" si="0"/>
        <v>193612944.18000001</v>
      </c>
      <c r="N30" s="33">
        <f>VLOOKUP(B30,[2]Sheet1!$B$16:$N$67,13,0)+M30</f>
        <v>428588615.44999999</v>
      </c>
      <c r="O30" s="35">
        <f t="shared" si="1"/>
        <v>3.1382100162718808E-3</v>
      </c>
      <c r="P30" s="25"/>
    </row>
    <row r="31" spans="1:17" x14ac:dyDescent="0.25">
      <c r="A31" s="34">
        <f t="shared" si="2"/>
        <v>16</v>
      </c>
      <c r="B31" s="12" t="s">
        <v>106</v>
      </c>
      <c r="C31" s="13" t="s">
        <v>107</v>
      </c>
      <c r="D31" s="14" t="s">
        <v>14</v>
      </c>
      <c r="E31" s="15"/>
      <c r="F31" s="15"/>
      <c r="G31" s="16">
        <f>VLOOKUP(B31,[1]Brokers!$B$9:$H$69,7,0)</f>
        <v>66003666.530000001</v>
      </c>
      <c r="H31" s="16">
        <f>VLOOKUP(B31,[1]Brokers!$B$9:$X$69,23,0)</f>
        <v>0</v>
      </c>
      <c r="I31" s="16">
        <f>VLOOKUP(B31,[1]Brokers!$B$9:$R$69,17,0)</f>
        <v>0</v>
      </c>
      <c r="J31" s="16">
        <f>VLOOKUP(B31,[1]Brokers!$B$9:$M$69,12,0)</f>
        <v>41869870</v>
      </c>
      <c r="K31" s="16">
        <v>0</v>
      </c>
      <c r="L31" s="16">
        <v>0</v>
      </c>
      <c r="M31" s="27">
        <f t="shared" si="0"/>
        <v>107873536.53</v>
      </c>
      <c r="N31" s="33">
        <f>VLOOKUP(B31,[2]Sheet1!$B$16:$N$67,13,0)+M31</f>
        <v>379356244.23000002</v>
      </c>
      <c r="O31" s="35">
        <f t="shared" si="1"/>
        <v>2.7777209250597883E-3</v>
      </c>
      <c r="P31" s="25"/>
    </row>
    <row r="32" spans="1:17" x14ac:dyDescent="0.25">
      <c r="A32" s="34">
        <f t="shared" si="2"/>
        <v>17</v>
      </c>
      <c r="B32" s="12" t="s">
        <v>35</v>
      </c>
      <c r="C32" s="13" t="s">
        <v>36</v>
      </c>
      <c r="D32" s="14" t="s">
        <v>14</v>
      </c>
      <c r="E32" s="15" t="s">
        <v>14</v>
      </c>
      <c r="F32" s="15"/>
      <c r="G32" s="16">
        <f>VLOOKUP(B32,[1]Brokers!$B$9:$H$69,7,0)</f>
        <v>43752292.039999999</v>
      </c>
      <c r="H32" s="16">
        <f>VLOOKUP(B32,[1]Brokers!$B$9:$X$69,23,0)</f>
        <v>0</v>
      </c>
      <c r="I32" s="16">
        <f>VLOOKUP(B32,[1]Brokers!$B$9:$R$69,17,0)</f>
        <v>0</v>
      </c>
      <c r="J32" s="16">
        <f>VLOOKUP(B32,[1]Brokers!$B$9:$M$69,12,0)</f>
        <v>14214620</v>
      </c>
      <c r="K32" s="16">
        <v>0</v>
      </c>
      <c r="L32" s="16">
        <v>0</v>
      </c>
      <c r="M32" s="27">
        <f t="shared" si="0"/>
        <v>57966912.039999999</v>
      </c>
      <c r="N32" s="33">
        <f>VLOOKUP(B32,[2]Sheet1!$B$16:$N$67,13,0)+M32</f>
        <v>345147652.00999999</v>
      </c>
      <c r="O32" s="35">
        <f t="shared" si="1"/>
        <v>2.5272388943258467E-3</v>
      </c>
      <c r="P32" s="25"/>
    </row>
    <row r="33" spans="1:17" x14ac:dyDescent="0.25">
      <c r="A33" s="34">
        <f t="shared" si="2"/>
        <v>18</v>
      </c>
      <c r="B33" s="12" t="s">
        <v>69</v>
      </c>
      <c r="C33" s="13" t="s">
        <v>70</v>
      </c>
      <c r="D33" s="14" t="s">
        <v>14</v>
      </c>
      <c r="E33" s="15"/>
      <c r="F33" s="15"/>
      <c r="G33" s="16">
        <f>VLOOKUP(B33,[1]Brokers!$B$9:$H$69,7,0)</f>
        <v>168245099.94999999</v>
      </c>
      <c r="H33" s="16">
        <f>VLOOKUP(B33,[1]Brokers!$B$9:$X$69,23,0)</f>
        <v>0</v>
      </c>
      <c r="I33" s="16">
        <f>VLOOKUP(B33,[1]Brokers!$B$9:$R$69,17,0)</f>
        <v>0</v>
      </c>
      <c r="J33" s="16">
        <f>VLOOKUP(B33,[1]Brokers!$B$9:$M$69,12,0)</f>
        <v>8215970</v>
      </c>
      <c r="K33" s="16">
        <v>0</v>
      </c>
      <c r="L33" s="16">
        <v>0</v>
      </c>
      <c r="M33" s="27">
        <f t="shared" si="0"/>
        <v>176461069.94999999</v>
      </c>
      <c r="N33" s="33">
        <f>VLOOKUP(B33,[2]Sheet1!$B$16:$N$67,13,0)+M33</f>
        <v>327911277.11000001</v>
      </c>
      <c r="O33" s="35">
        <f t="shared" si="1"/>
        <v>2.4010307721184861E-3</v>
      </c>
      <c r="P33" s="25"/>
    </row>
    <row r="34" spans="1:17" x14ac:dyDescent="0.25">
      <c r="A34" s="34">
        <f t="shared" si="2"/>
        <v>19</v>
      </c>
      <c r="B34" s="12" t="s">
        <v>47</v>
      </c>
      <c r="C34" s="13" t="s">
        <v>48</v>
      </c>
      <c r="D34" s="14" t="s">
        <v>14</v>
      </c>
      <c r="E34" s="15"/>
      <c r="F34" s="15"/>
      <c r="G34" s="16">
        <f>VLOOKUP(B34,[1]Brokers!$B$9:$H$69,7,0)</f>
        <v>45898768.07</v>
      </c>
      <c r="H34" s="16">
        <f>VLOOKUP(B34,[1]Brokers!$B$9:$X$69,23,0)</f>
        <v>0</v>
      </c>
      <c r="I34" s="16">
        <f>VLOOKUP(B34,[1]Brokers!$B$9:$R$69,17,0)</f>
        <v>0</v>
      </c>
      <c r="J34" s="16">
        <f>VLOOKUP(B34,[1]Brokers!$B$9:$M$69,12,0)</f>
        <v>28322490</v>
      </c>
      <c r="K34" s="16">
        <v>0</v>
      </c>
      <c r="L34" s="16">
        <v>0</v>
      </c>
      <c r="M34" s="27">
        <f t="shared" si="0"/>
        <v>74221258.069999993</v>
      </c>
      <c r="N34" s="33">
        <f>VLOOKUP(B34,[2]Sheet1!$B$16:$N$67,13,0)+M34</f>
        <v>314723205.14999998</v>
      </c>
      <c r="O34" s="35">
        <f t="shared" si="1"/>
        <v>2.3044651191164063E-3</v>
      </c>
      <c r="P34" s="25"/>
    </row>
    <row r="35" spans="1:17" x14ac:dyDescent="0.25">
      <c r="A35" s="34">
        <f t="shared" si="2"/>
        <v>20</v>
      </c>
      <c r="B35" s="12" t="s">
        <v>77</v>
      </c>
      <c r="C35" s="13" t="s">
        <v>78</v>
      </c>
      <c r="D35" s="14" t="s">
        <v>14</v>
      </c>
      <c r="E35" s="15"/>
      <c r="F35" s="15"/>
      <c r="G35" s="16">
        <f>VLOOKUP(B35,[1]Brokers!$B$9:$H$69,7,0)</f>
        <v>93399</v>
      </c>
      <c r="H35" s="16">
        <f>VLOOKUP(B35,[1]Brokers!$B$9:$X$69,23,0)</f>
        <v>0</v>
      </c>
      <c r="I35" s="16">
        <f>VLOOKUP(B35,[1]Brokers!$B$9:$R$69,17,0)</f>
        <v>0</v>
      </c>
      <c r="J35" s="16">
        <f>VLOOKUP(B35,[1]Brokers!$B$9:$M$69,12,0)</f>
        <v>5726770</v>
      </c>
      <c r="K35" s="16">
        <v>0</v>
      </c>
      <c r="L35" s="16">
        <v>0</v>
      </c>
      <c r="M35" s="27">
        <f t="shared" si="0"/>
        <v>5820169</v>
      </c>
      <c r="N35" s="33">
        <f>VLOOKUP(B35,[2]Sheet1!$B$16:$N$67,13,0)+M35</f>
        <v>266322179.15000001</v>
      </c>
      <c r="O35" s="35">
        <f t="shared" si="1"/>
        <v>1.9500633008796928E-3</v>
      </c>
      <c r="P35" s="25"/>
    </row>
    <row r="36" spans="1:17" x14ac:dyDescent="0.25">
      <c r="A36" s="34">
        <f t="shared" si="2"/>
        <v>21</v>
      </c>
      <c r="B36" s="12" t="s">
        <v>51</v>
      </c>
      <c r="C36" s="13" t="s">
        <v>52</v>
      </c>
      <c r="D36" s="14" t="s">
        <v>14</v>
      </c>
      <c r="E36" s="15" t="s">
        <v>14</v>
      </c>
      <c r="F36" s="15"/>
      <c r="G36" s="16">
        <f>VLOOKUP(B36,[1]Brokers!$B$9:$H$69,7,0)</f>
        <v>16365521.82</v>
      </c>
      <c r="H36" s="16">
        <f>VLOOKUP(B36,[1]Brokers!$B$9:$X$69,23,0)</f>
        <v>0</v>
      </c>
      <c r="I36" s="16">
        <f>VLOOKUP(B36,[1]Brokers!$B$9:$R$69,17,0)</f>
        <v>0</v>
      </c>
      <c r="J36" s="16">
        <f>VLOOKUP(B36,[1]Brokers!$B$9:$M$69,12,0)</f>
        <v>0</v>
      </c>
      <c r="K36" s="16">
        <v>0</v>
      </c>
      <c r="L36" s="16">
        <v>0</v>
      </c>
      <c r="M36" s="27">
        <f t="shared" si="0"/>
        <v>16365521.82</v>
      </c>
      <c r="N36" s="33">
        <f>VLOOKUP(B36,[2]Sheet1!$B$16:$N$67,13,0)+M36</f>
        <v>247785403.26999998</v>
      </c>
      <c r="O36" s="35">
        <f t="shared" si="1"/>
        <v>1.8143333873006197E-3</v>
      </c>
      <c r="P36" s="25"/>
    </row>
    <row r="37" spans="1:17" x14ac:dyDescent="0.25">
      <c r="A37" s="34">
        <f t="shared" si="2"/>
        <v>22</v>
      </c>
      <c r="B37" s="12" t="s">
        <v>55</v>
      </c>
      <c r="C37" s="13" t="s">
        <v>56</v>
      </c>
      <c r="D37" s="14" t="s">
        <v>14</v>
      </c>
      <c r="E37" s="15"/>
      <c r="F37" s="15"/>
      <c r="G37" s="16">
        <f>VLOOKUP(B37,[1]Brokers!$B$9:$H$69,7,0)</f>
        <v>32531487.800000001</v>
      </c>
      <c r="H37" s="16">
        <f>VLOOKUP(B37,[1]Brokers!$B$9:$X$69,23,0)</f>
        <v>0</v>
      </c>
      <c r="I37" s="16">
        <f>VLOOKUP(B37,[1]Brokers!$B$9:$R$69,17,0)</f>
        <v>0</v>
      </c>
      <c r="J37" s="16">
        <f>VLOOKUP(B37,[1]Brokers!$B$9:$M$69,12,0)</f>
        <v>2545410</v>
      </c>
      <c r="K37" s="16">
        <v>0</v>
      </c>
      <c r="L37" s="16">
        <v>0</v>
      </c>
      <c r="M37" s="27">
        <f t="shared" si="0"/>
        <v>35076897.799999997</v>
      </c>
      <c r="N37" s="33">
        <f>VLOOKUP(B37,[2]Sheet1!$B$16:$N$67,13,0)+M37</f>
        <v>233858769.80000001</v>
      </c>
      <c r="O37" s="35">
        <f t="shared" si="1"/>
        <v>1.7123598418703171E-3</v>
      </c>
      <c r="P37" s="25"/>
    </row>
    <row r="38" spans="1:17" x14ac:dyDescent="0.25">
      <c r="A38" s="34">
        <f t="shared" si="2"/>
        <v>23</v>
      </c>
      <c r="B38" s="12" t="s">
        <v>59</v>
      </c>
      <c r="C38" s="13" t="s">
        <v>60</v>
      </c>
      <c r="D38" s="14" t="s">
        <v>14</v>
      </c>
      <c r="E38" s="15"/>
      <c r="F38" s="15"/>
      <c r="G38" s="16">
        <f>VLOOKUP(B38,[1]Brokers!$B$9:$H$69,7,0)</f>
        <v>43754237.629999995</v>
      </c>
      <c r="H38" s="16">
        <f>VLOOKUP(B38,[1]Brokers!$B$9:$X$69,23,0)</f>
        <v>0</v>
      </c>
      <c r="I38" s="16">
        <f>VLOOKUP(B38,[1]Brokers!$B$9:$R$69,17,0)</f>
        <v>0</v>
      </c>
      <c r="J38" s="16">
        <f>VLOOKUP(B38,[1]Brokers!$B$9:$M$69,12,0)</f>
        <v>1023120</v>
      </c>
      <c r="K38" s="16">
        <v>0</v>
      </c>
      <c r="L38" s="16">
        <v>0</v>
      </c>
      <c r="M38" s="27">
        <f t="shared" si="0"/>
        <v>44777357.629999995</v>
      </c>
      <c r="N38" s="33">
        <f>VLOOKUP(B38,[2]Sheet1!$B$16:$N$67,13,0)+M38</f>
        <v>206467086.22999999</v>
      </c>
      <c r="O38" s="35">
        <f t="shared" si="1"/>
        <v>1.5117925550989016E-3</v>
      </c>
      <c r="P38" s="25"/>
    </row>
    <row r="39" spans="1:17" x14ac:dyDescent="0.25">
      <c r="A39" s="34">
        <f t="shared" si="2"/>
        <v>24</v>
      </c>
      <c r="B39" s="12" t="s">
        <v>82</v>
      </c>
      <c r="C39" s="13" t="s">
        <v>83</v>
      </c>
      <c r="D39" s="14" t="s">
        <v>14</v>
      </c>
      <c r="E39" s="15"/>
      <c r="F39" s="15"/>
      <c r="G39" s="16">
        <f>VLOOKUP(B39,[1]Brokers!$B$9:$H$69,7,0)</f>
        <v>1001630</v>
      </c>
      <c r="H39" s="16">
        <f>VLOOKUP(B39,[1]Brokers!$B$9:$X$69,23,0)</f>
        <v>0</v>
      </c>
      <c r="I39" s="16">
        <f>VLOOKUP(B39,[1]Brokers!$B$9:$R$69,17,0)</f>
        <v>0</v>
      </c>
      <c r="J39" s="16">
        <f>VLOOKUP(B39,[1]Brokers!$B$9:$M$69,12,0)</f>
        <v>2410520</v>
      </c>
      <c r="K39" s="16">
        <v>0</v>
      </c>
      <c r="L39" s="16">
        <v>0</v>
      </c>
      <c r="M39" s="27">
        <f t="shared" si="0"/>
        <v>3412150</v>
      </c>
      <c r="N39" s="33">
        <f>VLOOKUP(B39,[2]Sheet1!$B$16:$N$67,13,0)+M39</f>
        <v>198582205.75999999</v>
      </c>
      <c r="O39" s="35">
        <f t="shared" si="1"/>
        <v>1.4540579117228057E-3</v>
      </c>
      <c r="P39" s="25"/>
      <c r="Q39" s="1"/>
    </row>
    <row r="40" spans="1:17" x14ac:dyDescent="0.25">
      <c r="A40" s="34">
        <f t="shared" si="2"/>
        <v>25</v>
      </c>
      <c r="B40" s="12" t="s">
        <v>33</v>
      </c>
      <c r="C40" s="13" t="s">
        <v>34</v>
      </c>
      <c r="D40" s="14" t="s">
        <v>14</v>
      </c>
      <c r="E40" s="15" t="s">
        <v>14</v>
      </c>
      <c r="F40" s="15"/>
      <c r="G40" s="16">
        <f>VLOOKUP(B40,[1]Brokers!$B$9:$H$69,7,0)</f>
        <v>0</v>
      </c>
      <c r="H40" s="16">
        <f>VLOOKUP(B40,[1]Brokers!$B$9:$X$69,23,0)</f>
        <v>0</v>
      </c>
      <c r="I40" s="16">
        <f>VLOOKUP(B40,[1]Brokers!$B$9:$R$69,17,0)</f>
        <v>0</v>
      </c>
      <c r="J40" s="16">
        <f>VLOOKUP(B40,[1]Brokers!$B$9:$M$69,12,0)</f>
        <v>4037530</v>
      </c>
      <c r="K40" s="16">
        <v>0</v>
      </c>
      <c r="L40" s="16">
        <v>0</v>
      </c>
      <c r="M40" s="27">
        <f t="shared" si="0"/>
        <v>4037530</v>
      </c>
      <c r="N40" s="33">
        <f>VLOOKUP(B40,[2]Sheet1!$B$16:$N$67,13,0)+M40</f>
        <v>175815620.69999999</v>
      </c>
      <c r="O40" s="35">
        <f t="shared" si="1"/>
        <v>1.2873565046017084E-3</v>
      </c>
      <c r="P40" s="25"/>
    </row>
    <row r="41" spans="1:17" x14ac:dyDescent="0.25">
      <c r="A41" s="34">
        <f t="shared" si="2"/>
        <v>26</v>
      </c>
      <c r="B41" s="12" t="s">
        <v>132</v>
      </c>
      <c r="C41" s="13" t="s">
        <v>134</v>
      </c>
      <c r="D41" s="14" t="s">
        <v>14</v>
      </c>
      <c r="E41" s="15"/>
      <c r="F41" s="15"/>
      <c r="G41" s="16">
        <f>VLOOKUP(B41,[1]Brokers!$B$9:$H$69,7,0)</f>
        <v>14769277.9</v>
      </c>
      <c r="H41" s="16">
        <f>VLOOKUP(B41,[1]Brokers!$B$9:$X$69,23,0)</f>
        <v>2000000</v>
      </c>
      <c r="I41" s="16">
        <f>VLOOKUP(B41,[1]Brokers!$B$9:$R$69,17,0)</f>
        <v>0</v>
      </c>
      <c r="J41" s="16">
        <f>VLOOKUP(B41,[1]Brokers!$B$9:$M$69,12,0)</f>
        <v>0</v>
      </c>
      <c r="K41" s="16">
        <v>0</v>
      </c>
      <c r="L41" s="16">
        <v>0</v>
      </c>
      <c r="M41" s="27">
        <f t="shared" si="0"/>
        <v>16769277.9</v>
      </c>
      <c r="N41" s="33">
        <f>VLOOKUP(B41,[2]Sheet1!$B$16:$N$67,13,0)+M41</f>
        <v>163134650.55000001</v>
      </c>
      <c r="O41" s="35">
        <f t="shared" si="1"/>
        <v>1.1945039506462308E-3</v>
      </c>
      <c r="P41" s="25"/>
    </row>
    <row r="42" spans="1:17" x14ac:dyDescent="0.25">
      <c r="A42" s="34">
        <f t="shared" si="2"/>
        <v>27</v>
      </c>
      <c r="B42" s="12" t="s">
        <v>118</v>
      </c>
      <c r="C42" s="13" t="s">
        <v>119</v>
      </c>
      <c r="D42" s="14" t="s">
        <v>14</v>
      </c>
      <c r="E42" s="15"/>
      <c r="F42" s="15"/>
      <c r="G42" s="16">
        <f>VLOOKUP(B42,[1]Brokers!$B$9:$H$69,7,0)</f>
        <v>16389603.460000001</v>
      </c>
      <c r="H42" s="16">
        <f>VLOOKUP(B42,[1]Brokers!$B$9:$X$69,23,0)</f>
        <v>0</v>
      </c>
      <c r="I42" s="16">
        <f>VLOOKUP(B42,[1]Brokers!$B$9:$R$69,17,0)</f>
        <v>0</v>
      </c>
      <c r="J42" s="16">
        <f>VLOOKUP(B42,[1]Brokers!$B$9:$M$69,12,0)</f>
        <v>40705560</v>
      </c>
      <c r="K42" s="16">
        <v>0</v>
      </c>
      <c r="L42" s="16">
        <v>0</v>
      </c>
      <c r="M42" s="27">
        <f t="shared" si="0"/>
        <v>57095163.460000001</v>
      </c>
      <c r="N42" s="33">
        <f>VLOOKUP(B42,[2]Sheet1!$B$16:$N$67,13,0)+M42</f>
        <v>137012852.31</v>
      </c>
      <c r="O42" s="35">
        <f t="shared" si="1"/>
        <v>1.0032350136640147E-3</v>
      </c>
      <c r="P42" s="25"/>
    </row>
    <row r="43" spans="1:17" x14ac:dyDescent="0.25">
      <c r="A43" s="34">
        <f t="shared" si="2"/>
        <v>28</v>
      </c>
      <c r="B43" s="12" t="s">
        <v>53</v>
      </c>
      <c r="C43" s="13" t="s">
        <v>54</v>
      </c>
      <c r="D43" s="14" t="s">
        <v>14</v>
      </c>
      <c r="E43" s="15"/>
      <c r="F43" s="15"/>
      <c r="G43" s="16">
        <f>VLOOKUP(B43,[1]Brokers!$B$9:$H$69,7,0)</f>
        <v>12449933.25</v>
      </c>
      <c r="H43" s="16">
        <f>VLOOKUP(B43,[1]Brokers!$B$9:$X$69,23,0)</f>
        <v>0</v>
      </c>
      <c r="I43" s="16">
        <f>VLOOKUP(B43,[1]Brokers!$B$9:$R$69,17,0)</f>
        <v>0</v>
      </c>
      <c r="J43" s="16">
        <f>VLOOKUP(B43,[1]Brokers!$B$9:$M$69,12,0)</f>
        <v>28238980</v>
      </c>
      <c r="K43" s="16">
        <v>0</v>
      </c>
      <c r="L43" s="16">
        <v>0</v>
      </c>
      <c r="M43" s="27">
        <f t="shared" si="0"/>
        <v>40688913.25</v>
      </c>
      <c r="N43" s="33">
        <f>VLOOKUP(B43,[2]Sheet1!$B$16:$N$67,13,0)+M43</f>
        <v>120883939.35000001</v>
      </c>
      <c r="O43" s="35">
        <f t="shared" si="1"/>
        <v>8.8513594528464418E-4</v>
      </c>
      <c r="P43" s="25"/>
    </row>
    <row r="44" spans="1:17" x14ac:dyDescent="0.25">
      <c r="A44" s="34">
        <f t="shared" si="2"/>
        <v>29</v>
      </c>
      <c r="B44" s="12" t="s">
        <v>45</v>
      </c>
      <c r="C44" s="13" t="s">
        <v>46</v>
      </c>
      <c r="D44" s="14" t="s">
        <v>14</v>
      </c>
      <c r="E44" s="15"/>
      <c r="F44" s="15"/>
      <c r="G44" s="16">
        <f>VLOOKUP(B44,[1]Brokers!$B$9:$H$69,7,0)</f>
        <v>17738638</v>
      </c>
      <c r="H44" s="16">
        <f>VLOOKUP(B44,[1]Brokers!$B$9:$X$69,23,0)</f>
        <v>0</v>
      </c>
      <c r="I44" s="16">
        <f>VLOOKUP(B44,[1]Brokers!$B$9:$R$69,17,0)</f>
        <v>0</v>
      </c>
      <c r="J44" s="16">
        <f>VLOOKUP(B44,[1]Brokers!$B$9:$M$69,12,0)</f>
        <v>2154740</v>
      </c>
      <c r="K44" s="16">
        <v>0</v>
      </c>
      <c r="L44" s="16">
        <v>0</v>
      </c>
      <c r="M44" s="27">
        <f t="shared" si="0"/>
        <v>19893378</v>
      </c>
      <c r="N44" s="33">
        <f>VLOOKUP(B44,[2]Sheet1!$B$16:$N$67,13,0)+M44</f>
        <v>113743347.31</v>
      </c>
      <c r="O44" s="35">
        <f t="shared" si="1"/>
        <v>8.3285112796976717E-4</v>
      </c>
      <c r="P44" s="25"/>
    </row>
    <row r="45" spans="1:17" x14ac:dyDescent="0.25">
      <c r="A45" s="34">
        <f t="shared" si="2"/>
        <v>30</v>
      </c>
      <c r="B45" s="12" t="s">
        <v>65</v>
      </c>
      <c r="C45" s="13" t="s">
        <v>66</v>
      </c>
      <c r="D45" s="14" t="s">
        <v>14</v>
      </c>
      <c r="E45" s="15"/>
      <c r="F45" s="15"/>
      <c r="G45" s="16">
        <f>VLOOKUP(B45,[1]Brokers!$B$9:$H$69,7,0)</f>
        <v>0</v>
      </c>
      <c r="H45" s="16">
        <f>VLOOKUP(B45,[1]Brokers!$B$9:$X$69,23,0)</f>
        <v>0</v>
      </c>
      <c r="I45" s="16">
        <f>VLOOKUP(B45,[1]Brokers!$B$9:$R$69,17,0)</f>
        <v>0</v>
      </c>
      <c r="J45" s="16">
        <f>VLOOKUP(B45,[1]Brokers!$B$9:$M$69,12,0)</f>
        <v>0</v>
      </c>
      <c r="K45" s="16">
        <v>0</v>
      </c>
      <c r="L45" s="16">
        <v>0</v>
      </c>
      <c r="M45" s="27">
        <f t="shared" si="0"/>
        <v>0</v>
      </c>
      <c r="N45" s="33">
        <f>VLOOKUP(B45,[2]Sheet1!$B$16:$N$67,13,0)+M45</f>
        <v>70254555</v>
      </c>
      <c r="O45" s="35">
        <f t="shared" si="1"/>
        <v>5.1441764956410658E-4</v>
      </c>
      <c r="P45" s="25"/>
    </row>
    <row r="46" spans="1:17" x14ac:dyDescent="0.25">
      <c r="A46" s="34">
        <f t="shared" si="2"/>
        <v>31</v>
      </c>
      <c r="B46" s="12" t="s">
        <v>73</v>
      </c>
      <c r="C46" s="13" t="s">
        <v>74</v>
      </c>
      <c r="D46" s="14" t="s">
        <v>14</v>
      </c>
      <c r="E46" s="15"/>
      <c r="F46" s="15"/>
      <c r="G46" s="16">
        <f>VLOOKUP(B46,[1]Brokers!$B$9:$H$69,7,0)</f>
        <v>1378751</v>
      </c>
      <c r="H46" s="16">
        <f>VLOOKUP(B46,[1]Brokers!$B$9:$X$69,23,0)</f>
        <v>0</v>
      </c>
      <c r="I46" s="16">
        <f>VLOOKUP(B46,[1]Brokers!$B$9:$R$69,17,0)</f>
        <v>0</v>
      </c>
      <c r="J46" s="16">
        <f>VLOOKUP(B46,[1]Brokers!$B$9:$M$69,12,0)</f>
        <v>2974860</v>
      </c>
      <c r="K46" s="16">
        <v>0</v>
      </c>
      <c r="L46" s="16">
        <v>0</v>
      </c>
      <c r="M46" s="27">
        <f t="shared" si="0"/>
        <v>4353611</v>
      </c>
      <c r="N46" s="33">
        <f>VLOOKUP(B46,[2]Sheet1!$B$16:$N$67,13,0)+M46</f>
        <v>65458252.469999999</v>
      </c>
      <c r="O46" s="35">
        <f t="shared" si="1"/>
        <v>4.7929818045522137E-4</v>
      </c>
      <c r="P46" s="25"/>
    </row>
    <row r="47" spans="1:17" x14ac:dyDescent="0.25">
      <c r="A47" s="34">
        <f t="shared" si="2"/>
        <v>32</v>
      </c>
      <c r="B47" s="12" t="s">
        <v>84</v>
      </c>
      <c r="C47" s="13" t="s">
        <v>85</v>
      </c>
      <c r="D47" s="14" t="s">
        <v>14</v>
      </c>
      <c r="E47" s="15" t="s">
        <v>14</v>
      </c>
      <c r="F47" s="15"/>
      <c r="G47" s="16">
        <f>VLOOKUP(B47,[1]Brokers!$B$9:$H$69,7,0)</f>
        <v>14552747</v>
      </c>
      <c r="H47" s="16">
        <f>VLOOKUP(B47,[1]Brokers!$B$9:$X$69,23,0)</f>
        <v>0</v>
      </c>
      <c r="I47" s="16">
        <f>VLOOKUP(B47,[1]Brokers!$B$9:$R$69,17,0)</f>
        <v>0</v>
      </c>
      <c r="J47" s="16">
        <f>VLOOKUP(B47,[1]Brokers!$B$9:$M$69,12,0)</f>
        <v>409220</v>
      </c>
      <c r="K47" s="16">
        <v>0</v>
      </c>
      <c r="L47" s="16">
        <v>0</v>
      </c>
      <c r="M47" s="27">
        <f t="shared" si="0"/>
        <v>14961967</v>
      </c>
      <c r="N47" s="33">
        <f>VLOOKUP(B47,[2]Sheet1!$B$16:$N$67,13,0)+M47</f>
        <v>63951115.5</v>
      </c>
      <c r="O47" s="35">
        <f t="shared" si="1"/>
        <v>4.6826262756219448E-4</v>
      </c>
      <c r="P47" s="25"/>
    </row>
    <row r="48" spans="1:17" x14ac:dyDescent="0.25">
      <c r="A48" s="34">
        <f t="shared" si="2"/>
        <v>33</v>
      </c>
      <c r="B48" s="12" t="s">
        <v>49</v>
      </c>
      <c r="C48" s="13" t="s">
        <v>50</v>
      </c>
      <c r="D48" s="14" t="s">
        <v>14</v>
      </c>
      <c r="E48" s="15"/>
      <c r="F48" s="15"/>
      <c r="G48" s="16">
        <f>VLOOKUP(B48,[1]Brokers!$B$9:$H$69,7,0)</f>
        <v>4120985.5</v>
      </c>
      <c r="H48" s="16">
        <f>VLOOKUP(B48,[1]Brokers!$B$9:$X$69,23,0)</f>
        <v>0</v>
      </c>
      <c r="I48" s="16">
        <f>VLOOKUP(B48,[1]Brokers!$B$9:$R$69,17,0)</f>
        <v>0</v>
      </c>
      <c r="J48" s="16">
        <f>VLOOKUP(B48,[1]Brokers!$B$9:$M$69,12,0)</f>
        <v>6575520</v>
      </c>
      <c r="K48" s="16">
        <v>0</v>
      </c>
      <c r="L48" s="16">
        <v>0</v>
      </c>
      <c r="M48" s="27">
        <f t="shared" ref="M48:M66" si="3">L48+I48+J48+H48+G48</f>
        <v>10696505.5</v>
      </c>
      <c r="N48" s="33">
        <f>VLOOKUP(B48,[2]Sheet1!$B$16:$N$67,13,0)+M48</f>
        <v>59672768.799999997</v>
      </c>
      <c r="O48" s="35">
        <f t="shared" ref="O48:O66" si="4">N48/$N$67</f>
        <v>4.3693573276605839E-4</v>
      </c>
      <c r="P48" s="25"/>
    </row>
    <row r="49" spans="1:17" x14ac:dyDescent="0.25">
      <c r="A49" s="34">
        <f t="shared" si="2"/>
        <v>34</v>
      </c>
      <c r="B49" s="12" t="s">
        <v>57</v>
      </c>
      <c r="C49" s="13" t="s">
        <v>58</v>
      </c>
      <c r="D49" s="14" t="s">
        <v>14</v>
      </c>
      <c r="E49" s="15" t="s">
        <v>14</v>
      </c>
      <c r="F49" s="15" t="s">
        <v>14</v>
      </c>
      <c r="G49" s="16">
        <f>VLOOKUP(B49,[1]Brokers!$B$9:$H$69,7,0)</f>
        <v>0</v>
      </c>
      <c r="H49" s="16">
        <f>VLOOKUP(B49,[1]Brokers!$B$9:$X$69,23,0)</f>
        <v>0</v>
      </c>
      <c r="I49" s="16">
        <f>VLOOKUP(B49,[1]Brokers!$B$9:$R$69,17,0)</f>
        <v>0</v>
      </c>
      <c r="J49" s="16">
        <f>VLOOKUP(B49,[1]Brokers!$B$9:$M$69,12,0)</f>
        <v>17830540</v>
      </c>
      <c r="K49" s="16">
        <v>0</v>
      </c>
      <c r="L49" s="16">
        <v>0</v>
      </c>
      <c r="M49" s="27">
        <f t="shared" si="3"/>
        <v>17830540</v>
      </c>
      <c r="N49" s="33">
        <f>VLOOKUP(B49,[2]Sheet1!$B$16:$N$67,13,0)+M49</f>
        <v>58401348</v>
      </c>
      <c r="O49" s="35">
        <f t="shared" si="4"/>
        <v>4.2762613996395591E-4</v>
      </c>
      <c r="P49" s="25"/>
    </row>
    <row r="50" spans="1:17" x14ac:dyDescent="0.25">
      <c r="A50" s="34">
        <f t="shared" si="2"/>
        <v>35</v>
      </c>
      <c r="B50" s="12" t="s">
        <v>96</v>
      </c>
      <c r="C50" s="13" t="s">
        <v>97</v>
      </c>
      <c r="D50" s="14" t="s">
        <v>14</v>
      </c>
      <c r="E50" s="15"/>
      <c r="F50" s="15"/>
      <c r="G50" s="16">
        <f>VLOOKUP(B50,[1]Brokers!$B$9:$H$69,7,0)</f>
        <v>484580</v>
      </c>
      <c r="H50" s="16">
        <f>VLOOKUP(B50,[1]Brokers!$B$9:$X$69,23,0)</f>
        <v>0</v>
      </c>
      <c r="I50" s="16">
        <f>VLOOKUP(B50,[1]Brokers!$B$9:$R$69,17,0)</f>
        <v>0</v>
      </c>
      <c r="J50" s="16">
        <f>VLOOKUP(B50,[1]Brokers!$B$9:$M$69,12,0)</f>
        <v>5821830</v>
      </c>
      <c r="K50" s="16">
        <v>0</v>
      </c>
      <c r="L50" s="16">
        <v>0</v>
      </c>
      <c r="M50" s="27">
        <f t="shared" si="3"/>
        <v>6306410</v>
      </c>
      <c r="N50" s="33">
        <f>VLOOKUP(B50,[2]Sheet1!$B$16:$N$67,13,0)+M50</f>
        <v>54204744.399999999</v>
      </c>
      <c r="O50" s="35">
        <f t="shared" si="4"/>
        <v>3.9689778420020125E-4</v>
      </c>
      <c r="P50" s="25"/>
    </row>
    <row r="51" spans="1:17" x14ac:dyDescent="0.25">
      <c r="A51" s="34">
        <f t="shared" si="2"/>
        <v>36</v>
      </c>
      <c r="B51" s="12" t="s">
        <v>67</v>
      </c>
      <c r="C51" s="13" t="s">
        <v>68</v>
      </c>
      <c r="D51" s="14" t="s">
        <v>14</v>
      </c>
      <c r="E51" s="15"/>
      <c r="F51" s="15"/>
      <c r="G51" s="16">
        <f>VLOOKUP(B51,[1]Brokers!$B$9:$H$69,7,0)</f>
        <v>10044979.1</v>
      </c>
      <c r="H51" s="16">
        <f>VLOOKUP(B51,[1]Brokers!$B$9:$X$69,23,0)</f>
        <v>0</v>
      </c>
      <c r="I51" s="16">
        <f>VLOOKUP(B51,[1]Brokers!$B$9:$R$69,17,0)</f>
        <v>0</v>
      </c>
      <c r="J51" s="16">
        <f>VLOOKUP(B51,[1]Brokers!$B$9:$M$69,12,0)</f>
        <v>174300</v>
      </c>
      <c r="K51" s="16">
        <v>0</v>
      </c>
      <c r="L51" s="16">
        <v>0</v>
      </c>
      <c r="M51" s="27">
        <f t="shared" si="3"/>
        <v>10219279.1</v>
      </c>
      <c r="N51" s="33">
        <f>VLOOKUP(B51,[2]Sheet1!$B$16:$N$67,13,0)+M51</f>
        <v>50382142.300000004</v>
      </c>
      <c r="O51" s="35">
        <f t="shared" si="4"/>
        <v>3.6890794087259329E-4</v>
      </c>
      <c r="P51" s="25"/>
    </row>
    <row r="52" spans="1:17" x14ac:dyDescent="0.25">
      <c r="A52" s="34">
        <f t="shared" si="2"/>
        <v>37</v>
      </c>
      <c r="B52" s="12" t="s">
        <v>86</v>
      </c>
      <c r="C52" s="13" t="s">
        <v>87</v>
      </c>
      <c r="D52" s="14" t="s">
        <v>14</v>
      </c>
      <c r="E52" s="15"/>
      <c r="F52" s="15"/>
      <c r="G52" s="16">
        <f>VLOOKUP(B52,[1]Brokers!$B$9:$H$69,7,0)</f>
        <v>98340</v>
      </c>
      <c r="H52" s="16">
        <f>VLOOKUP(B52,[1]Brokers!$B$9:$X$69,23,0)</f>
        <v>0</v>
      </c>
      <c r="I52" s="16">
        <f>VLOOKUP(B52,[1]Brokers!$B$9:$R$69,17,0)</f>
        <v>0</v>
      </c>
      <c r="J52" s="16">
        <f>VLOOKUP(B52,[1]Brokers!$B$9:$M$69,12,0)</f>
        <v>0</v>
      </c>
      <c r="K52" s="16">
        <v>0</v>
      </c>
      <c r="L52" s="16">
        <v>0</v>
      </c>
      <c r="M52" s="27">
        <f t="shared" si="3"/>
        <v>98340</v>
      </c>
      <c r="N52" s="33">
        <f>VLOOKUP(B52,[2]Sheet1!$B$16:$N$67,13,0)+M52</f>
        <v>43456878.060000002</v>
      </c>
      <c r="O52" s="35">
        <f t="shared" si="4"/>
        <v>3.1819979599926571E-4</v>
      </c>
      <c r="P52" s="25"/>
    </row>
    <row r="53" spans="1:17" x14ac:dyDescent="0.25">
      <c r="A53" s="34">
        <f t="shared" si="2"/>
        <v>38</v>
      </c>
      <c r="B53" s="12" t="s">
        <v>88</v>
      </c>
      <c r="C53" s="13" t="s">
        <v>89</v>
      </c>
      <c r="D53" s="14" t="s">
        <v>14</v>
      </c>
      <c r="E53" s="15"/>
      <c r="F53" s="15"/>
      <c r="G53" s="16">
        <f>VLOOKUP(B53,[1]Brokers!$B$9:$H$69,7,0)</f>
        <v>1871680</v>
      </c>
      <c r="H53" s="16">
        <f>VLOOKUP(B53,[1]Brokers!$B$9:$X$69,23,0)</f>
        <v>0</v>
      </c>
      <c r="I53" s="16">
        <f>VLOOKUP(B53,[1]Brokers!$B$9:$R$69,17,0)</f>
        <v>0</v>
      </c>
      <c r="J53" s="16">
        <f>VLOOKUP(B53,[1]Brokers!$B$9:$M$69,12,0)</f>
        <v>0</v>
      </c>
      <c r="K53" s="16">
        <v>0</v>
      </c>
      <c r="L53" s="16">
        <v>0</v>
      </c>
      <c r="M53" s="27">
        <f t="shared" si="3"/>
        <v>1871680</v>
      </c>
      <c r="N53" s="33">
        <f>VLOOKUP(B53,[2]Sheet1!$B$16:$N$67,13,0)+M53</f>
        <v>28899420.800000001</v>
      </c>
      <c r="O53" s="35">
        <f t="shared" si="4"/>
        <v>2.1160723488605193E-4</v>
      </c>
      <c r="P53" s="25"/>
    </row>
    <row r="54" spans="1:17" x14ac:dyDescent="0.25">
      <c r="A54" s="34">
        <f t="shared" si="2"/>
        <v>39</v>
      </c>
      <c r="B54" s="12" t="s">
        <v>37</v>
      </c>
      <c r="C54" s="13" t="s">
        <v>38</v>
      </c>
      <c r="D54" s="14" t="s">
        <v>14</v>
      </c>
      <c r="E54" s="15" t="s">
        <v>14</v>
      </c>
      <c r="F54" s="15" t="s">
        <v>14</v>
      </c>
      <c r="G54" s="16">
        <f>VLOOKUP(B54,[1]Brokers!$B$9:$H$69,7,0)</f>
        <v>13344859.199999999</v>
      </c>
      <c r="H54" s="16">
        <f>VLOOKUP(B54,[1]Brokers!$B$9:$X$69,23,0)</f>
        <v>0</v>
      </c>
      <c r="I54" s="16">
        <f>VLOOKUP(B54,[1]Brokers!$B$9:$R$69,17,0)</f>
        <v>0</v>
      </c>
      <c r="J54" s="16">
        <f>VLOOKUP(B54,[1]Brokers!$B$9:$M$69,12,0)</f>
        <v>3596600</v>
      </c>
      <c r="K54" s="16">
        <v>0</v>
      </c>
      <c r="L54" s="16">
        <v>0</v>
      </c>
      <c r="M54" s="27">
        <f t="shared" si="3"/>
        <v>16941459.199999999</v>
      </c>
      <c r="N54" s="33">
        <f>VLOOKUP(B54,[2]Sheet1!$B$16:$N$67,13,0)+M54</f>
        <v>28695516.699999999</v>
      </c>
      <c r="O54" s="35">
        <f t="shared" si="4"/>
        <v>2.1011420901949444E-4</v>
      </c>
      <c r="P54" s="25"/>
    </row>
    <row r="55" spans="1:17" x14ac:dyDescent="0.25">
      <c r="A55" s="34">
        <f t="shared" si="2"/>
        <v>40</v>
      </c>
      <c r="B55" s="12" t="s">
        <v>130</v>
      </c>
      <c r="C55" s="13" t="s">
        <v>129</v>
      </c>
      <c r="D55" s="14" t="s">
        <v>14</v>
      </c>
      <c r="E55" s="15"/>
      <c r="F55" s="15"/>
      <c r="G55" s="16">
        <f>VLOOKUP(B55,[1]Brokers!$B$9:$H$69,7,0)</f>
        <v>0</v>
      </c>
      <c r="H55" s="16">
        <f>VLOOKUP(B55,[1]Brokers!$B$9:$X$69,23,0)</f>
        <v>0</v>
      </c>
      <c r="I55" s="16">
        <f>VLOOKUP(B55,[1]Brokers!$B$9:$R$69,17,0)</f>
        <v>0</v>
      </c>
      <c r="J55" s="16">
        <f>VLOOKUP(B55,[1]Brokers!$B$9:$M$69,12,0)</f>
        <v>0</v>
      </c>
      <c r="K55" s="16"/>
      <c r="L55" s="16">
        <v>0</v>
      </c>
      <c r="M55" s="27">
        <f t="shared" si="3"/>
        <v>0</v>
      </c>
      <c r="N55" s="33">
        <f>VLOOKUP(B55,[2]Sheet1!$B$16:$N$67,13,0)+M55</f>
        <v>22123180</v>
      </c>
      <c r="O55" s="35">
        <f t="shared" si="4"/>
        <v>1.6199026890830997E-4</v>
      </c>
      <c r="P55" s="25"/>
    </row>
    <row r="56" spans="1:17" s="18" customFormat="1" x14ac:dyDescent="0.25">
      <c r="A56" s="34">
        <f t="shared" si="2"/>
        <v>41</v>
      </c>
      <c r="B56" s="12" t="s">
        <v>61</v>
      </c>
      <c r="C56" s="13" t="s">
        <v>62</v>
      </c>
      <c r="D56" s="14" t="s">
        <v>14</v>
      </c>
      <c r="E56" s="15" t="s">
        <v>14</v>
      </c>
      <c r="F56" s="15" t="s">
        <v>14</v>
      </c>
      <c r="G56" s="16">
        <f>VLOOKUP(B56,[1]Brokers!$B$9:$H$69,7,0)</f>
        <v>7106340</v>
      </c>
      <c r="H56" s="16">
        <f>VLOOKUP(B56,[1]Brokers!$B$9:$X$69,23,0)</f>
        <v>0</v>
      </c>
      <c r="I56" s="16">
        <f>VLOOKUP(B56,[1]Brokers!$B$9:$R$69,17,0)</f>
        <v>0</v>
      </c>
      <c r="J56" s="16">
        <f>VLOOKUP(B56,[1]Brokers!$B$9:$M$69,12,0)</f>
        <v>1883070</v>
      </c>
      <c r="K56" s="16">
        <v>0</v>
      </c>
      <c r="L56" s="16">
        <v>0</v>
      </c>
      <c r="M56" s="27">
        <f t="shared" si="3"/>
        <v>8989410</v>
      </c>
      <c r="N56" s="33">
        <f>VLOOKUP(B56,[2]Sheet1!$B$16:$N$67,13,0)+M56</f>
        <v>19935813.199999999</v>
      </c>
      <c r="O56" s="35">
        <f t="shared" si="4"/>
        <v>1.4597393960424473E-4</v>
      </c>
      <c r="P56" s="25"/>
      <c r="Q56" s="17"/>
    </row>
    <row r="57" spans="1:17" x14ac:dyDescent="0.25">
      <c r="A57" s="34">
        <f t="shared" si="2"/>
        <v>42</v>
      </c>
      <c r="B57" s="12" t="s">
        <v>63</v>
      </c>
      <c r="C57" s="13" t="s">
        <v>64</v>
      </c>
      <c r="D57" s="14" t="s">
        <v>14</v>
      </c>
      <c r="E57" s="15"/>
      <c r="F57" s="15"/>
      <c r="G57" s="16">
        <f>VLOOKUP(B57,[1]Brokers!$B$9:$H$69,7,0)</f>
        <v>0</v>
      </c>
      <c r="H57" s="16">
        <f>VLOOKUP(B57,[1]Brokers!$B$9:$X$69,23,0)</f>
        <v>0</v>
      </c>
      <c r="I57" s="16">
        <f>VLOOKUP(B57,[1]Brokers!$B$9:$R$69,17,0)</f>
        <v>0</v>
      </c>
      <c r="J57" s="16">
        <f>VLOOKUP(B57,[1]Brokers!$B$9:$M$69,12,0)</f>
        <v>0</v>
      </c>
      <c r="K57" s="16">
        <v>0</v>
      </c>
      <c r="L57" s="16">
        <v>0</v>
      </c>
      <c r="M57" s="27">
        <f t="shared" si="3"/>
        <v>0</v>
      </c>
      <c r="N57" s="33">
        <f>VLOOKUP(B57,[2]Sheet1!$B$16:$N$67,13,0)+M57</f>
        <v>13805200</v>
      </c>
      <c r="O57" s="35">
        <f t="shared" si="4"/>
        <v>1.010843857136723E-4</v>
      </c>
      <c r="P57" s="25"/>
    </row>
    <row r="58" spans="1:17" x14ac:dyDescent="0.25">
      <c r="A58" s="34">
        <f t="shared" si="2"/>
        <v>43</v>
      </c>
      <c r="B58" s="12" t="s">
        <v>90</v>
      </c>
      <c r="C58" s="13" t="s">
        <v>91</v>
      </c>
      <c r="D58" s="14" t="s">
        <v>14</v>
      </c>
      <c r="E58" s="15"/>
      <c r="F58" s="15"/>
      <c r="G58" s="16">
        <f>VLOOKUP(B58,[1]Brokers!$B$9:$H$69,7,0)</f>
        <v>1527160</v>
      </c>
      <c r="H58" s="16">
        <f>VLOOKUP(B58,[1]Brokers!$B$9:$X$69,23,0)</f>
        <v>0</v>
      </c>
      <c r="I58" s="16">
        <f>VLOOKUP(B58,[1]Brokers!$B$9:$R$69,17,0)</f>
        <v>0</v>
      </c>
      <c r="J58" s="16">
        <f>VLOOKUP(B58,[1]Brokers!$B$9:$M$69,12,0)</f>
        <v>0</v>
      </c>
      <c r="K58" s="16">
        <v>0</v>
      </c>
      <c r="L58" s="16">
        <v>0</v>
      </c>
      <c r="M58" s="27">
        <f t="shared" si="3"/>
        <v>1527160</v>
      </c>
      <c r="N58" s="33">
        <f>VLOOKUP(B58,[2]Sheet1!$B$16:$N$67,13,0)+M58</f>
        <v>10141448.4</v>
      </c>
      <c r="O58" s="35">
        <f t="shared" si="4"/>
        <v>7.4257676944984854E-5</v>
      </c>
      <c r="P58" s="25"/>
    </row>
    <row r="59" spans="1:17" x14ac:dyDescent="0.25">
      <c r="A59" s="34">
        <f t="shared" si="2"/>
        <v>44</v>
      </c>
      <c r="B59" s="12" t="s">
        <v>104</v>
      </c>
      <c r="C59" s="13" t="s">
        <v>105</v>
      </c>
      <c r="D59" s="14" t="s">
        <v>14</v>
      </c>
      <c r="E59" s="14" t="s">
        <v>14</v>
      </c>
      <c r="F59" s="15"/>
      <c r="G59" s="16">
        <f>VLOOKUP(B59,[1]Brokers!$B$9:$H$69,7,0)</f>
        <v>0</v>
      </c>
      <c r="H59" s="16">
        <f>VLOOKUP(B59,[1]Brokers!$B$9:$X$69,23,0)</f>
        <v>0</v>
      </c>
      <c r="I59" s="16">
        <f>VLOOKUP(B59,[1]Brokers!$B$9:$R$69,17,0)</f>
        <v>0</v>
      </c>
      <c r="J59" s="16">
        <f>VLOOKUP(B59,[1]Brokers!$B$9:$M$69,12,0)</f>
        <v>59360</v>
      </c>
      <c r="K59" s="16">
        <v>0</v>
      </c>
      <c r="L59" s="16">
        <v>0</v>
      </c>
      <c r="M59" s="27">
        <f t="shared" si="3"/>
        <v>59360</v>
      </c>
      <c r="N59" s="33">
        <f>VLOOKUP(B59,[2]Sheet1!$B$16:$N$67,13,0)+M59</f>
        <v>8829160</v>
      </c>
      <c r="O59" s="35">
        <f t="shared" si="4"/>
        <v>6.464884354936741E-5</v>
      </c>
      <c r="P59" s="25"/>
    </row>
    <row r="60" spans="1:17" x14ac:dyDescent="0.25">
      <c r="A60" s="34">
        <f t="shared" si="2"/>
        <v>45</v>
      </c>
      <c r="B60" s="12" t="s">
        <v>39</v>
      </c>
      <c r="C60" s="13" t="s">
        <v>40</v>
      </c>
      <c r="D60" s="14" t="s">
        <v>14</v>
      </c>
      <c r="E60" s="15"/>
      <c r="F60" s="15"/>
      <c r="G60" s="16">
        <f>VLOOKUP(B60,[1]Brokers!$B$9:$H$69,7,0)</f>
        <v>0</v>
      </c>
      <c r="H60" s="16">
        <f>VLOOKUP(B60,[1]Brokers!$B$9:$X$69,23,0)</f>
        <v>0</v>
      </c>
      <c r="I60" s="16">
        <f>VLOOKUP(B60,[1]Brokers!$B$9:$R$69,17,0)</f>
        <v>0</v>
      </c>
      <c r="J60" s="16">
        <f>VLOOKUP(B60,[1]Brokers!$B$9:$M$69,12,0)</f>
        <v>851830</v>
      </c>
      <c r="K60" s="16">
        <v>0</v>
      </c>
      <c r="L60" s="16">
        <v>0</v>
      </c>
      <c r="M60" s="27">
        <f t="shared" si="3"/>
        <v>851830</v>
      </c>
      <c r="N60" s="33">
        <f>VLOOKUP(B60,[2]Sheet1!$B$16:$N$67,13,0)+M60</f>
        <v>5705878.5499999998</v>
      </c>
      <c r="O60" s="35">
        <f t="shared" si="4"/>
        <v>4.1779563366236576E-5</v>
      </c>
      <c r="P60" s="25"/>
    </row>
    <row r="61" spans="1:17" x14ac:dyDescent="0.25">
      <c r="A61" s="34">
        <f t="shared" si="2"/>
        <v>46</v>
      </c>
      <c r="B61" s="12" t="s">
        <v>110</v>
      </c>
      <c r="C61" s="13" t="s">
        <v>138</v>
      </c>
      <c r="D61" s="14" t="s">
        <v>14</v>
      </c>
      <c r="E61" s="15"/>
      <c r="F61" s="15"/>
      <c r="G61" s="16">
        <f>VLOOKUP(B61,[1]Brokers!$B$9:$H$69,7,0)</f>
        <v>2593650</v>
      </c>
      <c r="H61" s="16">
        <f>VLOOKUP(B61,[1]Brokers!$B$9:$X$69,23,0)</f>
        <v>0</v>
      </c>
      <c r="I61" s="16">
        <f>VLOOKUP(B61,[1]Brokers!$B$9:$R$69,17,0)</f>
        <v>0</v>
      </c>
      <c r="J61" s="16">
        <f>VLOOKUP(B61,[1]Brokers!$B$9:$M$69,12,0)</f>
        <v>0</v>
      </c>
      <c r="K61" s="16">
        <v>0</v>
      </c>
      <c r="L61" s="16">
        <v>0</v>
      </c>
      <c r="M61" s="27">
        <f t="shared" si="3"/>
        <v>2593650</v>
      </c>
      <c r="N61" s="33">
        <f>VLOOKUP(B61,[2]Sheet1!$B$16:$N$67,13,0)+M61</f>
        <v>2593650</v>
      </c>
      <c r="O61" s="35">
        <f t="shared" si="4"/>
        <v>1.8991214687673206E-5</v>
      </c>
      <c r="P61" s="25"/>
    </row>
    <row r="62" spans="1:17" x14ac:dyDescent="0.25">
      <c r="A62" s="34">
        <f t="shared" si="2"/>
        <v>47</v>
      </c>
      <c r="B62" s="12" t="s">
        <v>98</v>
      </c>
      <c r="C62" s="13" t="s">
        <v>99</v>
      </c>
      <c r="D62" s="14" t="s">
        <v>14</v>
      </c>
      <c r="E62" s="15" t="s">
        <v>14</v>
      </c>
      <c r="F62" s="15" t="s">
        <v>14</v>
      </c>
      <c r="G62" s="16">
        <f>VLOOKUP(B62,[1]Brokers!$B$9:$H$69,7,0)</f>
        <v>0</v>
      </c>
      <c r="H62" s="16">
        <f>VLOOKUP(B62,[1]Brokers!$B$9:$X$69,23,0)</f>
        <v>0</v>
      </c>
      <c r="I62" s="16">
        <f>VLOOKUP(B62,[1]Brokers!$B$9:$R$69,17,0)</f>
        <v>0</v>
      </c>
      <c r="J62" s="16">
        <f>VLOOKUP(B62,[1]Brokers!$B$9:$M$69,12,0)</f>
        <v>0</v>
      </c>
      <c r="K62" s="16">
        <v>0</v>
      </c>
      <c r="L62" s="16">
        <v>0</v>
      </c>
      <c r="M62" s="27">
        <f t="shared" si="3"/>
        <v>0</v>
      </c>
      <c r="N62" s="33">
        <f>VLOOKUP(B62,[2]Sheet1!$B$16:$N$67,13,0)+M62</f>
        <v>203970</v>
      </c>
      <c r="O62" s="35">
        <f t="shared" si="4"/>
        <v>1.4935083993000998E-6</v>
      </c>
      <c r="P62" s="25"/>
    </row>
    <row r="63" spans="1:17" x14ac:dyDescent="0.25">
      <c r="A63" s="34">
        <f t="shared" si="2"/>
        <v>48</v>
      </c>
      <c r="B63" s="12" t="s">
        <v>133</v>
      </c>
      <c r="C63" s="13" t="s">
        <v>137</v>
      </c>
      <c r="D63" s="14" t="s">
        <v>14</v>
      </c>
      <c r="E63" s="14" t="s">
        <v>14</v>
      </c>
      <c r="F63" s="14"/>
      <c r="G63" s="16">
        <f>VLOOKUP(B63,[1]Brokers!$B$9:$H$69,7,0)</f>
        <v>0</v>
      </c>
      <c r="H63" s="16">
        <f>VLOOKUP(B63,[1]Brokers!$B$9:$X$69,23,0)</f>
        <v>0</v>
      </c>
      <c r="I63" s="16">
        <f>VLOOKUP(B63,[1]Brokers!$B$9:$R$69,17,0)</f>
        <v>0</v>
      </c>
      <c r="J63" s="16">
        <f>VLOOKUP(B63,[1]Brokers!$B$9:$M$69,12,0)</f>
        <v>0</v>
      </c>
      <c r="K63" s="16">
        <v>0</v>
      </c>
      <c r="L63" s="16">
        <v>0</v>
      </c>
      <c r="M63" s="27">
        <f t="shared" si="3"/>
        <v>0</v>
      </c>
      <c r="N63" s="33">
        <f>VLOOKUP(B63,[2]Sheet1!$B$16:$N$67,13,0)+M63</f>
        <v>910</v>
      </c>
      <c r="O63" s="35">
        <f t="shared" si="4"/>
        <v>6.6631987221801776E-9</v>
      </c>
      <c r="P63" s="25"/>
    </row>
    <row r="64" spans="1:17" x14ac:dyDescent="0.25">
      <c r="A64" s="34">
        <f t="shared" si="2"/>
        <v>49</v>
      </c>
      <c r="B64" s="12" t="s">
        <v>75</v>
      </c>
      <c r="C64" s="13" t="s">
        <v>76</v>
      </c>
      <c r="D64" s="14" t="s">
        <v>14</v>
      </c>
      <c r="E64" s="15"/>
      <c r="F64" s="15"/>
      <c r="G64" s="16">
        <f>VLOOKUP(B64,[1]Brokers!$B$9:$H$69,7,0)</f>
        <v>0</v>
      </c>
      <c r="H64" s="16">
        <f>VLOOKUP(B64,[1]Brokers!$B$9:$X$69,23,0)</f>
        <v>0</v>
      </c>
      <c r="I64" s="16">
        <f>VLOOKUP(B64,[1]Brokers!$B$9:$R$69,17,0)</f>
        <v>0</v>
      </c>
      <c r="J64" s="16">
        <f>VLOOKUP(B64,[1]Brokers!$B$9:$M$69,12,0)</f>
        <v>0</v>
      </c>
      <c r="K64" s="16">
        <v>0</v>
      </c>
      <c r="L64" s="16">
        <v>0</v>
      </c>
      <c r="M64" s="27">
        <f t="shared" si="3"/>
        <v>0</v>
      </c>
      <c r="N64" s="33">
        <f>VLOOKUP(B64,[2]Sheet1!$B$16:$N$67,13,0)+M64</f>
        <v>0</v>
      </c>
      <c r="O64" s="35">
        <f t="shared" si="4"/>
        <v>0</v>
      </c>
      <c r="P64" s="25"/>
    </row>
    <row r="65" spans="1:17" x14ac:dyDescent="0.25">
      <c r="A65" s="34">
        <f t="shared" si="2"/>
        <v>50</v>
      </c>
      <c r="B65" s="12" t="s">
        <v>71</v>
      </c>
      <c r="C65" s="13" t="s">
        <v>72</v>
      </c>
      <c r="D65" s="14" t="s">
        <v>14</v>
      </c>
      <c r="E65" s="15" t="s">
        <v>14</v>
      </c>
      <c r="F65" s="15"/>
      <c r="G65" s="16">
        <f>VLOOKUP(B65,[1]Brokers!$B$9:$H$69,7,0)</f>
        <v>0</v>
      </c>
      <c r="H65" s="16">
        <f>VLOOKUP(B65,[1]Brokers!$B$9:$X$69,23,0)</f>
        <v>0</v>
      </c>
      <c r="I65" s="16">
        <f>VLOOKUP(B65,[1]Brokers!$B$9:$R$69,17,0)</f>
        <v>0</v>
      </c>
      <c r="J65" s="16">
        <f>VLOOKUP(B65,[1]Brokers!$B$9:$M$69,12,0)</f>
        <v>0</v>
      </c>
      <c r="K65" s="16">
        <v>0</v>
      </c>
      <c r="L65" s="16">
        <v>0</v>
      </c>
      <c r="M65" s="27">
        <f t="shared" si="3"/>
        <v>0</v>
      </c>
      <c r="N65" s="33">
        <f>VLOOKUP(B65,[2]Sheet1!$B$16:$N$67,13,0)+M65</f>
        <v>0</v>
      </c>
      <c r="O65" s="35">
        <f t="shared" si="4"/>
        <v>0</v>
      </c>
      <c r="P65" s="25"/>
    </row>
    <row r="66" spans="1:17" x14ac:dyDescent="0.25">
      <c r="A66" s="34">
        <f t="shared" si="2"/>
        <v>51</v>
      </c>
      <c r="B66" s="12" t="s">
        <v>92</v>
      </c>
      <c r="C66" s="13" t="s">
        <v>93</v>
      </c>
      <c r="D66" s="14" t="s">
        <v>14</v>
      </c>
      <c r="E66" s="15" t="s">
        <v>14</v>
      </c>
      <c r="F66" s="15" t="s">
        <v>14</v>
      </c>
      <c r="G66" s="16">
        <f>VLOOKUP(B66,[1]Brokers!$B$9:$H$69,7,0)</f>
        <v>0</v>
      </c>
      <c r="H66" s="16">
        <f>VLOOKUP(B66,[1]Brokers!$B$9:$X$69,23,0)</f>
        <v>0</v>
      </c>
      <c r="I66" s="16">
        <f>VLOOKUP(B66,[1]Brokers!$B$9:$R$69,17,0)</f>
        <v>0</v>
      </c>
      <c r="J66" s="16">
        <f>VLOOKUP(B66,[1]Brokers!$B$9:$M$69,12,0)</f>
        <v>0</v>
      </c>
      <c r="K66" s="16">
        <v>0</v>
      </c>
      <c r="L66" s="16">
        <v>0</v>
      </c>
      <c r="M66" s="27">
        <f t="shared" si="3"/>
        <v>0</v>
      </c>
      <c r="N66" s="33">
        <f>VLOOKUP(B66,[2]Sheet1!$B$16:$N$67,13,0)+M66</f>
        <v>0</v>
      </c>
      <c r="O66" s="35">
        <f t="shared" si="4"/>
        <v>0</v>
      </c>
      <c r="P66" s="25"/>
    </row>
    <row r="67" spans="1:17" ht="16.5" thickBot="1" x14ac:dyDescent="0.3">
      <c r="A67" s="42" t="s">
        <v>6</v>
      </c>
      <c r="B67" s="43"/>
      <c r="C67" s="43"/>
      <c r="D67" s="36">
        <f>COUNTA(D16:D66)</f>
        <v>51</v>
      </c>
      <c r="E67" s="36">
        <f>COUNTA(E16:E66)</f>
        <v>24</v>
      </c>
      <c r="F67" s="36">
        <f>COUNTA(F16:F66)</f>
        <v>13</v>
      </c>
      <c r="G67" s="37">
        <f t="shared" ref="G67:O67" si="5">SUM(G16:G66)</f>
        <v>10729160121.199999</v>
      </c>
      <c r="H67" s="37">
        <f t="shared" si="5"/>
        <v>4118660880</v>
      </c>
      <c r="I67" s="37">
        <f t="shared" si="5"/>
        <v>0</v>
      </c>
      <c r="J67" s="37">
        <f t="shared" si="5"/>
        <v>17171717920</v>
      </c>
      <c r="K67" s="37">
        <f t="shared" si="5"/>
        <v>0</v>
      </c>
      <c r="L67" s="37">
        <f t="shared" si="5"/>
        <v>0</v>
      </c>
      <c r="M67" s="37">
        <f t="shared" si="5"/>
        <v>32019538921.200001</v>
      </c>
      <c r="N67" s="37">
        <f t="shared" si="5"/>
        <v>136571043119.39999</v>
      </c>
      <c r="O67" s="38">
        <f t="shared" si="5"/>
        <v>0.99999999999999989</v>
      </c>
      <c r="P67" s="20"/>
      <c r="Q67" s="19"/>
    </row>
    <row r="68" spans="1:17" x14ac:dyDescent="0.25">
      <c r="L68" s="21"/>
      <c r="M68" s="22"/>
      <c r="O68" s="21"/>
      <c r="P68" s="20"/>
      <c r="Q68" s="19"/>
    </row>
    <row r="69" spans="1:17" ht="27.6" customHeight="1" x14ac:dyDescent="0.25">
      <c r="B69" s="54" t="s">
        <v>124</v>
      </c>
      <c r="C69" s="54"/>
      <c r="D69" s="54"/>
      <c r="E69" s="54"/>
      <c r="F69" s="54"/>
      <c r="H69" s="23"/>
      <c r="I69" s="23"/>
      <c r="L69" s="21"/>
      <c r="M69" s="21"/>
      <c r="P69" s="20"/>
      <c r="Q69" s="19"/>
    </row>
    <row r="70" spans="1:17" ht="27.6" customHeight="1" x14ac:dyDescent="0.25">
      <c r="C70" s="55"/>
      <c r="D70" s="55"/>
      <c r="E70" s="55"/>
      <c r="F70" s="55"/>
      <c r="M70" s="21"/>
      <c r="N70" s="21"/>
      <c r="P70" s="20"/>
      <c r="Q70" s="19"/>
    </row>
    <row r="71" spans="1:17" x14ac:dyDescent="0.25">
      <c r="P71" s="20"/>
      <c r="Q71" s="19"/>
    </row>
    <row r="72" spans="1:17" x14ac:dyDescent="0.25">
      <c r="P72" s="20"/>
      <c r="Q72" s="19"/>
    </row>
  </sheetData>
  <sortState ref="B16:O66">
    <sortCondition descending="1" ref="O66"/>
  </sortState>
  <mergeCells count="16">
    <mergeCell ref="B69:F69"/>
    <mergeCell ref="C70:F70"/>
    <mergeCell ref="M14:M15"/>
    <mergeCell ref="G14:I14"/>
    <mergeCell ref="J14:L14"/>
    <mergeCell ref="N14:N15"/>
    <mergeCell ref="O14:O15"/>
    <mergeCell ref="A67:C67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3" fitToHeight="2" orientation="landscape" r:id="rId1"/>
  <rowBreaks count="1" manualBreakCount="1">
    <brk id="6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61"/>
  <sheetViews>
    <sheetView workbookViewId="0">
      <selection activeCell="A61" sqref="A3:XFD61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55.42578125" bestFit="1" customWidth="1"/>
    <col min="4" max="6" width="2.28515625" bestFit="1" customWidth="1"/>
    <col min="7" max="8" width="18.7109375" bestFit="1" customWidth="1"/>
    <col min="9" max="9" width="5.5703125" bestFit="1" customWidth="1"/>
    <col min="10" max="10" width="18.7109375" bestFit="1" customWidth="1"/>
    <col min="11" max="12" width="5.5703125" bestFit="1" customWidth="1"/>
    <col min="13" max="13" width="18.42578125" bestFit="1" customWidth="1"/>
    <col min="14" max="14" width="18.7109375" bestFit="1" customWidth="1"/>
    <col min="15" max="15" width="8.42578125" bestFit="1" customWidth="1"/>
  </cols>
  <sheetData>
    <row r="3" spans="1:17" s="1" customFormat="1" ht="15.75" x14ac:dyDescent="0.25">
      <c r="A3" s="15">
        <v>4</v>
      </c>
      <c r="B3" s="12" t="s">
        <v>19</v>
      </c>
      <c r="C3" s="13" t="s">
        <v>20</v>
      </c>
      <c r="D3" s="14" t="s">
        <v>14</v>
      </c>
      <c r="E3" s="29" t="s">
        <v>14</v>
      </c>
      <c r="F3" s="15" t="s">
        <v>14</v>
      </c>
      <c r="G3" s="16">
        <f>VLOOKUP(B3,[3]Brokers!$B$9:$I$69,7,0)</f>
        <v>630324650.92999995</v>
      </c>
      <c r="H3" s="16">
        <f>VLOOKUP(B3,[3]Brokers!$B$9:$W$69,22,0)</f>
        <v>0</v>
      </c>
      <c r="I3" s="16">
        <f>VLOOKUP(B3,[4]Brokers!$B$9:$R$69,17,0)</f>
        <v>0</v>
      </c>
      <c r="J3" s="16">
        <f>VLOOKUP(B3,[3]Brokers!$B$9:$J$69,9,0)</f>
        <v>8316118400</v>
      </c>
      <c r="K3" s="16">
        <v>0</v>
      </c>
      <c r="L3" s="16">
        <v>0</v>
      </c>
      <c r="M3" s="27">
        <f t="shared" ref="M3:M34" si="0">L3+I3+J3+H3+G3</f>
        <v>8946443050.9300003</v>
      </c>
      <c r="N3" s="16">
        <f>VLOOKUP(B3,[4]Brokers!$B$9:$Y$67,24,0)+M3</f>
        <v>9389544416.1800003</v>
      </c>
      <c r="O3" s="28" t="e">
        <f t="shared" ref="O3:O34" si="1">N3/$N$75</f>
        <v>#DIV/0!</v>
      </c>
      <c r="P3" s="25"/>
      <c r="Q3" s="4"/>
    </row>
    <row r="4" spans="1:17" s="1" customFormat="1" ht="15.75" x14ac:dyDescent="0.25">
      <c r="A4" s="15">
        <v>1</v>
      </c>
      <c r="B4" s="12" t="s">
        <v>21</v>
      </c>
      <c r="C4" s="13" t="s">
        <v>22</v>
      </c>
      <c r="D4" s="14" t="s">
        <v>14</v>
      </c>
      <c r="E4" s="29" t="s">
        <v>14</v>
      </c>
      <c r="F4" s="15" t="s">
        <v>14</v>
      </c>
      <c r="G4" s="16">
        <f>VLOOKUP(B4,[3]Brokers!$B$9:$I$69,7,0)</f>
        <v>179538227.30000001</v>
      </c>
      <c r="H4" s="16">
        <f>VLOOKUP(B4,[3]Brokers!$B$9:$W$69,22,0)</f>
        <v>1155784950</v>
      </c>
      <c r="I4" s="16">
        <f>VLOOKUP(B4,[4]Brokers!$B$9:$R$69,17,0)</f>
        <v>0</v>
      </c>
      <c r="J4" s="16">
        <f>VLOOKUP(B4,[3]Brokers!$B$9:$J$69,9,0)</f>
        <v>68814000</v>
      </c>
      <c r="K4" s="16">
        <v>0</v>
      </c>
      <c r="L4" s="16">
        <v>0</v>
      </c>
      <c r="M4" s="27">
        <f t="shared" si="0"/>
        <v>1404137177.3</v>
      </c>
      <c r="N4" s="16">
        <f>VLOOKUP(B4,[4]Brokers!$B$9:$Y$67,24,0)+M4</f>
        <v>3564836455.3400002</v>
      </c>
      <c r="O4" s="28" t="e">
        <f t="shared" si="1"/>
        <v>#DIV/0!</v>
      </c>
      <c r="P4" s="25"/>
      <c r="Q4" s="4"/>
    </row>
    <row r="5" spans="1:17" s="1" customFormat="1" ht="15.75" x14ac:dyDescent="0.25">
      <c r="A5" s="15">
        <v>3</v>
      </c>
      <c r="B5" s="12" t="s">
        <v>12</v>
      </c>
      <c r="C5" s="13" t="s">
        <v>13</v>
      </c>
      <c r="D5" s="14" t="s">
        <v>14</v>
      </c>
      <c r="E5" s="29" t="s">
        <v>14</v>
      </c>
      <c r="F5" s="15" t="s">
        <v>14</v>
      </c>
      <c r="G5" s="16">
        <f>VLOOKUP(B5,[3]Brokers!$B$9:$I$69,7,0)</f>
        <v>1272458454.4000001</v>
      </c>
      <c r="H5" s="16">
        <f>VLOOKUP(B5,[3]Brokers!$B$9:$W$69,22,0)</f>
        <v>0</v>
      </c>
      <c r="I5" s="16">
        <f>VLOOKUP(B5,[4]Brokers!$B$9:$R$69,17,0)</f>
        <v>0</v>
      </c>
      <c r="J5" s="16">
        <f>VLOOKUP(B5,[3]Brokers!$B$9:$J$69,9,0)</f>
        <v>405840600</v>
      </c>
      <c r="K5" s="16">
        <v>0</v>
      </c>
      <c r="L5" s="16">
        <v>0</v>
      </c>
      <c r="M5" s="27">
        <f t="shared" si="0"/>
        <v>1678299054.4000001</v>
      </c>
      <c r="N5" s="16">
        <f>VLOOKUP(B5,[4]Brokers!$B$9:$Y$67,24,0)+M5</f>
        <v>2505738548.4900002</v>
      </c>
      <c r="O5" s="28" t="e">
        <f t="shared" si="1"/>
        <v>#DIV/0!</v>
      </c>
      <c r="P5" s="25"/>
      <c r="Q5" s="4"/>
    </row>
    <row r="6" spans="1:17" s="1" customFormat="1" ht="15.75" x14ac:dyDescent="0.25">
      <c r="A6" s="15">
        <v>2</v>
      </c>
      <c r="B6" s="12" t="s">
        <v>41</v>
      </c>
      <c r="C6" s="13" t="s">
        <v>42</v>
      </c>
      <c r="D6" s="14" t="s">
        <v>14</v>
      </c>
      <c r="E6" s="30" t="s">
        <v>14</v>
      </c>
      <c r="F6" s="15"/>
      <c r="G6" s="16">
        <f>VLOOKUP(B6,[3]Brokers!$B$9:$I$69,7,0)</f>
        <v>282505387.54000002</v>
      </c>
      <c r="H6" s="16">
        <f>VLOOKUP(B6,[3]Brokers!$B$9:$W$69,22,0)</f>
        <v>0</v>
      </c>
      <c r="I6" s="16">
        <f>VLOOKUP(B6,[4]Brokers!$B$9:$R$69,17,0)</f>
        <v>0</v>
      </c>
      <c r="J6" s="16">
        <f>VLOOKUP(B6,[3]Brokers!$B$9:$J$69,9,0)</f>
        <v>46120200</v>
      </c>
      <c r="K6" s="16">
        <v>0</v>
      </c>
      <c r="L6" s="16">
        <v>0</v>
      </c>
      <c r="M6" s="27">
        <f t="shared" si="0"/>
        <v>328625587.54000002</v>
      </c>
      <c r="N6" s="16">
        <f>VLOOKUP(B6,[4]Brokers!$B$9:$Y$67,24,0)+M6</f>
        <v>2370200710.5500002</v>
      </c>
      <c r="O6" s="28" t="e">
        <f t="shared" si="1"/>
        <v>#DIV/0!</v>
      </c>
      <c r="P6" s="25"/>
      <c r="Q6" s="4"/>
    </row>
    <row r="7" spans="1:17" s="1" customFormat="1" ht="15.75" x14ac:dyDescent="0.25">
      <c r="A7" s="15">
        <v>5</v>
      </c>
      <c r="B7" s="12" t="s">
        <v>29</v>
      </c>
      <c r="C7" s="13" t="s">
        <v>30</v>
      </c>
      <c r="D7" s="14" t="s">
        <v>14</v>
      </c>
      <c r="E7" s="29" t="s">
        <v>14</v>
      </c>
      <c r="F7" s="15" t="s">
        <v>14</v>
      </c>
      <c r="G7" s="16">
        <f>VLOOKUP(B7,[3]Brokers!$B$9:$I$69,7,0)</f>
        <v>355005596.29999995</v>
      </c>
      <c r="H7" s="16">
        <f>VLOOKUP(B7,[3]Brokers!$B$9:$W$69,22,0)</f>
        <v>0</v>
      </c>
      <c r="I7" s="16">
        <f>VLOOKUP(B7,[4]Brokers!$B$9:$R$69,17,0)</f>
        <v>0</v>
      </c>
      <c r="J7" s="16">
        <f>VLOOKUP(B7,[3]Brokers!$B$9:$J$69,9,0)</f>
        <v>182523400</v>
      </c>
      <c r="K7" s="16">
        <v>0</v>
      </c>
      <c r="L7" s="16">
        <v>0</v>
      </c>
      <c r="M7" s="27">
        <f t="shared" si="0"/>
        <v>537528996.29999995</v>
      </c>
      <c r="N7" s="16">
        <f>VLOOKUP(B7,[4]Brokers!$B$9:$Y$67,24,0)+M7</f>
        <v>857884503.54999995</v>
      </c>
      <c r="O7" s="28" t="e">
        <f t="shared" si="1"/>
        <v>#DIV/0!</v>
      </c>
      <c r="P7" s="25"/>
      <c r="Q7" s="4"/>
    </row>
    <row r="8" spans="1:17" s="1" customFormat="1" ht="15.75" x14ac:dyDescent="0.25">
      <c r="A8" s="15">
        <v>6</v>
      </c>
      <c r="B8" s="12" t="s">
        <v>25</v>
      </c>
      <c r="C8" s="13" t="s">
        <v>26</v>
      </c>
      <c r="D8" s="14" t="s">
        <v>14</v>
      </c>
      <c r="E8" s="29" t="s">
        <v>14</v>
      </c>
      <c r="F8" s="15"/>
      <c r="G8" s="16">
        <f>VLOOKUP(B8,[3]Brokers!$B$9:$I$69,7,0)</f>
        <v>382320935.79999995</v>
      </c>
      <c r="H8" s="16">
        <f>VLOOKUP(B8,[3]Brokers!$B$9:$W$69,22,0)</f>
        <v>0</v>
      </c>
      <c r="I8" s="16">
        <f>VLOOKUP(B8,[4]Brokers!$B$9:$R$69,17,0)</f>
        <v>0</v>
      </c>
      <c r="J8" s="16">
        <f>VLOOKUP(B8,[3]Brokers!$B$9:$J$69,9,0)</f>
        <v>170286000</v>
      </c>
      <c r="K8" s="16">
        <v>0</v>
      </c>
      <c r="L8" s="16">
        <v>0</v>
      </c>
      <c r="M8" s="27">
        <f t="shared" si="0"/>
        <v>552606935.79999995</v>
      </c>
      <c r="N8" s="16">
        <f>VLOOKUP(B8,[4]Brokers!$B$9:$Y$67,24,0)+M8</f>
        <v>849473769.53999996</v>
      </c>
      <c r="O8" s="28" t="e">
        <f t="shared" si="1"/>
        <v>#DIV/0!</v>
      </c>
      <c r="P8" s="25"/>
      <c r="Q8" s="4"/>
    </row>
    <row r="9" spans="1:17" s="1" customFormat="1" ht="15.75" x14ac:dyDescent="0.25">
      <c r="A9" s="15">
        <v>7</v>
      </c>
      <c r="B9" s="12" t="s">
        <v>27</v>
      </c>
      <c r="C9" s="13" t="s">
        <v>28</v>
      </c>
      <c r="D9" s="14" t="s">
        <v>14</v>
      </c>
      <c r="E9" s="29" t="s">
        <v>14</v>
      </c>
      <c r="F9" s="15" t="s">
        <v>14</v>
      </c>
      <c r="G9" s="16">
        <f>VLOOKUP(B9,[3]Brokers!$B$9:$I$69,7,0)</f>
        <v>274140321.02999997</v>
      </c>
      <c r="H9" s="16">
        <f>VLOOKUP(B9,[3]Brokers!$B$9:$W$69,22,0)</f>
        <v>0</v>
      </c>
      <c r="I9" s="16">
        <f>VLOOKUP(B9,[4]Brokers!$B$9:$R$69,17,0)</f>
        <v>0</v>
      </c>
      <c r="J9" s="16">
        <f>VLOOKUP(B9,[3]Brokers!$B$9:$J$69,9,0)</f>
        <v>164744600</v>
      </c>
      <c r="K9" s="16">
        <v>0</v>
      </c>
      <c r="L9" s="16">
        <v>0</v>
      </c>
      <c r="M9" s="27">
        <f t="shared" si="0"/>
        <v>438884921.02999997</v>
      </c>
      <c r="N9" s="16">
        <f>VLOOKUP(B9,[4]Brokers!$B$9:$Y$67,24,0)+M9</f>
        <v>703859624.5</v>
      </c>
      <c r="O9" s="28" t="e">
        <f t="shared" si="1"/>
        <v>#DIV/0!</v>
      </c>
      <c r="P9" s="25"/>
      <c r="Q9" s="4"/>
    </row>
    <row r="10" spans="1:17" s="1" customFormat="1" ht="15.75" x14ac:dyDescent="0.25">
      <c r="A10" s="15">
        <v>29</v>
      </c>
      <c r="B10" s="12" t="s">
        <v>17</v>
      </c>
      <c r="C10" s="13" t="s">
        <v>18</v>
      </c>
      <c r="D10" s="14" t="s">
        <v>14</v>
      </c>
      <c r="E10" s="29" t="s">
        <v>14</v>
      </c>
      <c r="F10" s="15" t="s">
        <v>14</v>
      </c>
      <c r="G10" s="16">
        <f>VLOOKUP(B10,[3]Brokers!$B$9:$I$69,7,0)</f>
        <v>7267055.2799999993</v>
      </c>
      <c r="H10" s="16">
        <f>VLOOKUP(B10,[3]Brokers!$B$9:$W$69,22,0)</f>
        <v>0</v>
      </c>
      <c r="I10" s="16">
        <f>VLOOKUP(B10,[4]Brokers!$B$9:$R$69,17,0)</f>
        <v>0</v>
      </c>
      <c r="J10" s="16">
        <f>VLOOKUP(B10,[3]Brokers!$B$9:$J$69,9,0)</f>
        <v>22370400</v>
      </c>
      <c r="K10" s="16">
        <v>0</v>
      </c>
      <c r="L10" s="16">
        <v>0</v>
      </c>
      <c r="M10" s="27">
        <f t="shared" si="0"/>
        <v>29637455.280000001</v>
      </c>
      <c r="N10" s="16">
        <f>VLOOKUP(B10,[4]Brokers!$B$9:$Y$67,24,0)+M10</f>
        <v>39046443.280000001</v>
      </c>
      <c r="O10" s="28" t="e">
        <f t="shared" si="1"/>
        <v>#DIV/0!</v>
      </c>
      <c r="P10" s="25"/>
      <c r="Q10" s="4"/>
    </row>
    <row r="11" spans="1:17" s="1" customFormat="1" ht="15.75" x14ac:dyDescent="0.25">
      <c r="A11" s="15">
        <v>8</v>
      </c>
      <c r="B11" s="12" t="s">
        <v>15</v>
      </c>
      <c r="C11" s="13" t="s">
        <v>16</v>
      </c>
      <c r="D11" s="14" t="s">
        <v>14</v>
      </c>
      <c r="E11" s="15"/>
      <c r="F11" s="15" t="s">
        <v>14</v>
      </c>
      <c r="G11" s="16">
        <f>VLOOKUP(B11,[3]Brokers!$B$9:$I$69,7,0)</f>
        <v>198540489.61000001</v>
      </c>
      <c r="H11" s="16">
        <f>VLOOKUP(B11,[3]Brokers!$B$9:$W$69,22,0)</f>
        <v>0</v>
      </c>
      <c r="I11" s="16">
        <f>VLOOKUP(B11,[4]Brokers!$B$9:$R$69,17,0)</f>
        <v>0</v>
      </c>
      <c r="J11" s="16">
        <f>VLOOKUP(B11,[3]Brokers!$B$9:$J$69,9,0)</f>
        <v>33740000</v>
      </c>
      <c r="K11" s="16">
        <v>0</v>
      </c>
      <c r="L11" s="16">
        <v>0</v>
      </c>
      <c r="M11" s="27">
        <f t="shared" si="0"/>
        <v>232280489.61000001</v>
      </c>
      <c r="N11" s="16">
        <f>VLOOKUP(B11,[4]Brokers!$B$9:$Y$67,24,0)+M11</f>
        <v>381188487.04000002</v>
      </c>
      <c r="O11" s="28" t="e">
        <f t="shared" si="1"/>
        <v>#DIV/0!</v>
      </c>
      <c r="P11" s="25"/>
      <c r="Q11" s="4"/>
    </row>
    <row r="12" spans="1:17" s="26" customFormat="1" ht="15.75" x14ac:dyDescent="0.25">
      <c r="A12" s="15">
        <v>9</v>
      </c>
      <c r="B12" s="12" t="s">
        <v>31</v>
      </c>
      <c r="C12" s="13" t="s">
        <v>32</v>
      </c>
      <c r="D12" s="14" t="s">
        <v>14</v>
      </c>
      <c r="E12" s="29" t="s">
        <v>14</v>
      </c>
      <c r="F12" s="15"/>
      <c r="G12" s="16">
        <f>VLOOKUP(B12,[3]Brokers!$B$9:$I$69,7,0)</f>
        <v>64587067.290000007</v>
      </c>
      <c r="H12" s="16">
        <f>VLOOKUP(B12,[3]Brokers!$B$9:$W$69,22,0)</f>
        <v>0</v>
      </c>
      <c r="I12" s="16">
        <f>VLOOKUP(B12,[4]Brokers!$B$9:$R$69,17,0)</f>
        <v>0</v>
      </c>
      <c r="J12" s="16">
        <f>VLOOKUP(B12,[3]Brokers!$B$9:$J$69,9,0)</f>
        <v>112984400</v>
      </c>
      <c r="K12" s="16">
        <v>0</v>
      </c>
      <c r="L12" s="16">
        <v>0</v>
      </c>
      <c r="M12" s="27">
        <f t="shared" si="0"/>
        <v>177571467.29000002</v>
      </c>
      <c r="N12" s="16">
        <f>VLOOKUP(B12,[4]Brokers!$B$9:$Y$67,24,0)+M12</f>
        <v>344539550.28000003</v>
      </c>
      <c r="O12" s="28" t="e">
        <f t="shared" si="1"/>
        <v>#DIV/0!</v>
      </c>
      <c r="P12" s="25"/>
      <c r="Q12" s="10"/>
    </row>
    <row r="13" spans="1:17" s="1" customFormat="1" ht="15.75" x14ac:dyDescent="0.25">
      <c r="A13" s="15">
        <v>15</v>
      </c>
      <c r="B13" s="12" t="s">
        <v>23</v>
      </c>
      <c r="C13" s="13" t="s">
        <v>24</v>
      </c>
      <c r="D13" s="14" t="s">
        <v>14</v>
      </c>
      <c r="E13" s="29" t="s">
        <v>14</v>
      </c>
      <c r="F13" s="15"/>
      <c r="G13" s="16">
        <f>VLOOKUP(B13,[3]Brokers!$B$9:$I$69,7,0)</f>
        <v>132119822</v>
      </c>
      <c r="H13" s="16">
        <f>VLOOKUP(B13,[3]Brokers!$B$9:$W$69,22,0)</f>
        <v>0</v>
      </c>
      <c r="I13" s="16">
        <f>VLOOKUP(B13,[4]Brokers!$B$9:$R$69,17,0)</f>
        <v>0</v>
      </c>
      <c r="J13" s="16">
        <f>VLOOKUP(B13,[3]Brokers!$B$9:$J$69,9,0)</f>
        <v>86976200</v>
      </c>
      <c r="K13" s="16">
        <v>0</v>
      </c>
      <c r="L13" s="16">
        <v>0</v>
      </c>
      <c r="M13" s="27">
        <f t="shared" si="0"/>
        <v>219096022</v>
      </c>
      <c r="N13" s="16">
        <f>VLOOKUP(B13,[4]Brokers!$B$9:$Y$67,24,0)+M13</f>
        <v>264501030.87</v>
      </c>
      <c r="O13" s="28" t="e">
        <f t="shared" si="1"/>
        <v>#DIV/0!</v>
      </c>
      <c r="P13" s="25"/>
      <c r="Q13" s="4"/>
    </row>
    <row r="14" spans="1:17" s="1" customFormat="1" ht="15.75" x14ac:dyDescent="0.25">
      <c r="A14" s="15">
        <v>10</v>
      </c>
      <c r="B14" s="12" t="s">
        <v>79</v>
      </c>
      <c r="C14" s="13" t="s">
        <v>131</v>
      </c>
      <c r="D14" s="14" t="s">
        <v>14</v>
      </c>
      <c r="E14" s="15"/>
      <c r="F14" s="15"/>
      <c r="G14" s="16">
        <f>VLOOKUP(B14,[3]Brokers!$B$9:$I$69,7,0)</f>
        <v>53972221.200000003</v>
      </c>
      <c r="H14" s="16">
        <f>VLOOKUP(B14,[3]Brokers!$B$9:$W$69,22,0)</f>
        <v>0</v>
      </c>
      <c r="I14" s="16">
        <f>VLOOKUP(B14,[4]Brokers!$B$9:$R$69,17,0)</f>
        <v>0</v>
      </c>
      <c r="J14" s="16">
        <f>VLOOKUP(B14,[3]Brokers!$B$9:$J$69,9,0)</f>
        <v>7280000</v>
      </c>
      <c r="K14" s="16">
        <v>0</v>
      </c>
      <c r="L14" s="16">
        <v>0</v>
      </c>
      <c r="M14" s="27">
        <f t="shared" si="0"/>
        <v>61252221.200000003</v>
      </c>
      <c r="N14" s="16">
        <f>VLOOKUP(B14,[4]Brokers!$B$9:$Y$67,24,0)+M14</f>
        <v>208244598.74000001</v>
      </c>
      <c r="O14" s="28" t="e">
        <f t="shared" si="1"/>
        <v>#DIV/0!</v>
      </c>
      <c r="P14" s="25"/>
      <c r="Q14" s="4"/>
    </row>
    <row r="15" spans="1:17" s="1" customFormat="1" ht="15.75" x14ac:dyDescent="0.25">
      <c r="A15" s="15">
        <v>11</v>
      </c>
      <c r="B15" s="12" t="s">
        <v>94</v>
      </c>
      <c r="C15" s="13" t="s">
        <v>95</v>
      </c>
      <c r="D15" s="14" t="s">
        <v>14</v>
      </c>
      <c r="E15" s="29" t="s">
        <v>14</v>
      </c>
      <c r="F15" s="15" t="s">
        <v>14</v>
      </c>
      <c r="G15" s="16">
        <f>VLOOKUP(B15,[3]Brokers!$B$9:$I$69,7,0)</f>
        <v>7031079</v>
      </c>
      <c r="H15" s="16">
        <f>VLOOKUP(B15,[3]Brokers!$B$9:$W$69,22,0)</f>
        <v>0</v>
      </c>
      <c r="I15" s="16">
        <f>VLOOKUP(B15,[4]Brokers!$B$9:$R$69,17,0)</f>
        <v>0</v>
      </c>
      <c r="J15" s="16">
        <f>VLOOKUP(B15,[3]Brokers!$B$9:$J$69,9,0)</f>
        <v>35506600</v>
      </c>
      <c r="K15" s="16">
        <v>0</v>
      </c>
      <c r="L15" s="16">
        <v>0</v>
      </c>
      <c r="M15" s="27">
        <f t="shared" si="0"/>
        <v>42537679</v>
      </c>
      <c r="N15" s="16">
        <f>VLOOKUP(B15,[4]Brokers!$B$9:$Y$67,24,0)+M15</f>
        <v>159595316</v>
      </c>
      <c r="O15" s="28" t="e">
        <f t="shared" si="1"/>
        <v>#DIV/0!</v>
      </c>
      <c r="P15" s="25"/>
      <c r="Q15" s="4"/>
    </row>
    <row r="16" spans="1:17" s="1" customFormat="1" ht="15.75" x14ac:dyDescent="0.25">
      <c r="A16" s="15">
        <v>14</v>
      </c>
      <c r="B16" s="12" t="s">
        <v>106</v>
      </c>
      <c r="C16" s="13" t="s">
        <v>107</v>
      </c>
      <c r="D16" s="14" t="s">
        <v>14</v>
      </c>
      <c r="E16" s="15"/>
      <c r="F16" s="15"/>
      <c r="G16" s="16">
        <f>VLOOKUP(B16,[3]Brokers!$B$9:$I$69,7,0)</f>
        <v>9439987</v>
      </c>
      <c r="H16" s="16">
        <f>VLOOKUP(B16,[3]Brokers!$B$9:$W$69,22,0)</f>
        <v>0</v>
      </c>
      <c r="I16" s="16">
        <f>VLOOKUP(B16,[4]Brokers!$B$9:$R$69,17,0)</f>
        <v>0</v>
      </c>
      <c r="J16" s="16">
        <f>VLOOKUP(B16,[3]Brokers!$B$9:$J$69,9,0)</f>
        <v>90998600</v>
      </c>
      <c r="K16" s="16">
        <v>0</v>
      </c>
      <c r="L16" s="16">
        <v>0</v>
      </c>
      <c r="M16" s="27">
        <f t="shared" si="0"/>
        <v>100438587</v>
      </c>
      <c r="N16" s="16">
        <f>VLOOKUP(B16,[4]Brokers!$B$9:$Y$67,24,0)+M16</f>
        <v>151137086</v>
      </c>
      <c r="O16" s="28" t="e">
        <f t="shared" si="1"/>
        <v>#DIV/0!</v>
      </c>
      <c r="P16" s="25"/>
      <c r="Q16" s="4"/>
    </row>
    <row r="17" spans="1:17" s="1" customFormat="1" ht="15.75" x14ac:dyDescent="0.25">
      <c r="A17" s="15">
        <v>18</v>
      </c>
      <c r="B17" s="12" t="s">
        <v>33</v>
      </c>
      <c r="C17" s="13" t="s">
        <v>34</v>
      </c>
      <c r="D17" s="14" t="s">
        <v>14</v>
      </c>
      <c r="E17" s="29" t="s">
        <v>14</v>
      </c>
      <c r="F17" s="15"/>
      <c r="G17" s="16">
        <f>VLOOKUP(B17,[3]Brokers!$B$9:$I$69,7,0)</f>
        <v>112802935.7</v>
      </c>
      <c r="H17" s="16">
        <f>VLOOKUP(B17,[3]Brokers!$B$9:$W$69,22,0)</f>
        <v>0</v>
      </c>
      <c r="I17" s="16">
        <f>VLOOKUP(B17,[4]Brokers!$B$9:$R$69,17,0)</f>
        <v>0</v>
      </c>
      <c r="J17" s="16">
        <f>VLOOKUP(B17,[3]Brokers!$B$9:$J$69,9,0)</f>
        <v>2000000</v>
      </c>
      <c r="K17" s="16">
        <v>0</v>
      </c>
      <c r="L17" s="16">
        <v>0</v>
      </c>
      <c r="M17" s="27">
        <f t="shared" si="0"/>
        <v>114802935.7</v>
      </c>
      <c r="N17" s="16">
        <f>VLOOKUP(B17,[4]Brokers!$B$9:$Y$67,24,0)+M17</f>
        <v>149443115.69999999</v>
      </c>
      <c r="O17" s="28" t="e">
        <f t="shared" si="1"/>
        <v>#DIV/0!</v>
      </c>
      <c r="P17" s="25"/>
      <c r="Q17" s="4"/>
    </row>
    <row r="18" spans="1:17" s="1" customFormat="1" ht="15.75" x14ac:dyDescent="0.25">
      <c r="A18" s="15">
        <v>13</v>
      </c>
      <c r="B18" s="12" t="s">
        <v>132</v>
      </c>
      <c r="C18" s="13" t="s">
        <v>134</v>
      </c>
      <c r="D18" s="14" t="s">
        <v>14</v>
      </c>
      <c r="E18" s="15"/>
      <c r="F18" s="15"/>
      <c r="G18" s="16">
        <f>VLOOKUP(B18,[3]Brokers!$B$9:$I$69,7,0)</f>
        <v>53280666.200000003</v>
      </c>
      <c r="H18" s="16">
        <f>VLOOKUP(B18,[3]Brokers!$B$9:$W$69,22,0)</f>
        <v>100000</v>
      </c>
      <c r="I18" s="16">
        <f>VLOOKUP(B18,[4]Brokers!$B$9:$R$69,17,0)</f>
        <v>0</v>
      </c>
      <c r="J18" s="16">
        <f>VLOOKUP(B18,[3]Brokers!$B$9:$J$69,9,0)</f>
        <v>420000</v>
      </c>
      <c r="K18" s="16">
        <v>0</v>
      </c>
      <c r="L18" s="16">
        <v>0</v>
      </c>
      <c r="M18" s="27">
        <f t="shared" si="0"/>
        <v>53800666.200000003</v>
      </c>
      <c r="N18" s="16">
        <f>VLOOKUP(B18,[4]Brokers!$B$9:$Y$67,24,0)+M18</f>
        <v>106693805.15000001</v>
      </c>
      <c r="O18" s="28" t="e">
        <f t="shared" si="1"/>
        <v>#DIV/0!</v>
      </c>
      <c r="P18" s="25"/>
      <c r="Q18" s="4"/>
    </row>
    <row r="19" spans="1:17" s="1" customFormat="1" ht="15.75" x14ac:dyDescent="0.25">
      <c r="A19" s="15">
        <v>19</v>
      </c>
      <c r="B19" s="12" t="s">
        <v>55</v>
      </c>
      <c r="C19" s="13" t="s">
        <v>56</v>
      </c>
      <c r="D19" s="14" t="s">
        <v>14</v>
      </c>
      <c r="E19" s="15"/>
      <c r="F19" s="15"/>
      <c r="G19" s="16">
        <f>VLOOKUP(B19,[3]Brokers!$B$9:$I$69,7,0)</f>
        <v>62935340</v>
      </c>
      <c r="H19" s="16">
        <f>VLOOKUP(B19,[3]Brokers!$B$9:$W$69,22,0)</f>
        <v>0</v>
      </c>
      <c r="I19" s="16">
        <f>VLOOKUP(B19,[4]Brokers!$B$9:$R$69,17,0)</f>
        <v>0</v>
      </c>
      <c r="J19" s="16">
        <f>VLOOKUP(B19,[3]Brokers!$B$9:$J$69,9,0)</f>
        <v>1540000</v>
      </c>
      <c r="K19" s="16">
        <v>0</v>
      </c>
      <c r="L19" s="16">
        <v>0</v>
      </c>
      <c r="M19" s="27">
        <f t="shared" si="0"/>
        <v>64475340</v>
      </c>
      <c r="N19" s="16">
        <f>VLOOKUP(B19,[4]Brokers!$B$9:$Y$67,24,0)+M19</f>
        <v>94147120</v>
      </c>
      <c r="O19" s="28" t="e">
        <f t="shared" si="1"/>
        <v>#DIV/0!</v>
      </c>
      <c r="P19" s="25"/>
      <c r="Q19" s="4"/>
    </row>
    <row r="20" spans="1:17" s="1" customFormat="1" ht="15.75" x14ac:dyDescent="0.25">
      <c r="A20" s="15">
        <v>12</v>
      </c>
      <c r="B20" s="12" t="s">
        <v>69</v>
      </c>
      <c r="C20" s="13" t="s">
        <v>70</v>
      </c>
      <c r="D20" s="14" t="s">
        <v>14</v>
      </c>
      <c r="E20" s="15"/>
      <c r="F20" s="15"/>
      <c r="G20" s="16">
        <f>VLOOKUP(B20,[3]Brokers!$B$9:$I$69,7,0)</f>
        <v>13813765.16</v>
      </c>
      <c r="H20" s="16">
        <f>VLOOKUP(B20,[3]Brokers!$B$9:$W$69,22,0)</f>
        <v>0</v>
      </c>
      <c r="I20" s="16">
        <f>VLOOKUP(B20,[4]Brokers!$B$9:$R$69,17,0)</f>
        <v>0</v>
      </c>
      <c r="J20" s="16">
        <f>VLOOKUP(B20,[3]Brokers!$B$9:$J$69,9,0)</f>
        <v>10287600</v>
      </c>
      <c r="K20" s="16">
        <v>0</v>
      </c>
      <c r="L20" s="16">
        <v>0</v>
      </c>
      <c r="M20" s="27">
        <f t="shared" si="0"/>
        <v>24101365.16</v>
      </c>
      <c r="N20" s="16">
        <f>VLOOKUP(B20,[4]Brokers!$B$9:$Y$67,24,0)+M20</f>
        <v>89204125.159999996</v>
      </c>
      <c r="O20" s="28" t="e">
        <f t="shared" si="1"/>
        <v>#DIV/0!</v>
      </c>
      <c r="P20" s="25"/>
      <c r="Q20" s="4"/>
    </row>
    <row r="21" spans="1:17" s="1" customFormat="1" ht="15.75" x14ac:dyDescent="0.25">
      <c r="A21" s="15">
        <v>16</v>
      </c>
      <c r="B21" s="12" t="s">
        <v>35</v>
      </c>
      <c r="C21" s="13" t="s">
        <v>36</v>
      </c>
      <c r="D21" s="14" t="s">
        <v>14</v>
      </c>
      <c r="E21" s="29" t="s">
        <v>14</v>
      </c>
      <c r="F21" s="15"/>
      <c r="G21" s="16">
        <f>VLOOKUP(B21,[3]Brokers!$B$9:$I$69,7,0)</f>
        <v>36119868.649999999</v>
      </c>
      <c r="H21" s="16">
        <f>VLOOKUP(B21,[3]Brokers!$B$9:$W$69,22,0)</f>
        <v>0</v>
      </c>
      <c r="I21" s="16">
        <f>VLOOKUP(B21,[4]Brokers!$B$9:$R$69,17,0)</f>
        <v>0</v>
      </c>
      <c r="J21" s="16">
        <f>VLOOKUP(B21,[3]Brokers!$B$9:$J$69,9,0)</f>
        <v>7689000</v>
      </c>
      <c r="K21" s="16">
        <v>0</v>
      </c>
      <c r="L21" s="16">
        <v>0</v>
      </c>
      <c r="M21" s="27">
        <f t="shared" si="0"/>
        <v>43808868.649999999</v>
      </c>
      <c r="N21" s="16">
        <f>VLOOKUP(B21,[4]Brokers!$B$9:$Y$67,24,0)+M21</f>
        <v>88628421.349999994</v>
      </c>
      <c r="O21" s="28" t="e">
        <f t="shared" si="1"/>
        <v>#DIV/0!</v>
      </c>
      <c r="P21" s="25"/>
      <c r="Q21" s="4"/>
    </row>
    <row r="22" spans="1:17" s="1" customFormat="1" ht="15.75" x14ac:dyDescent="0.25">
      <c r="A22" s="15">
        <v>20</v>
      </c>
      <c r="B22" s="12" t="s">
        <v>47</v>
      </c>
      <c r="C22" s="13" t="s">
        <v>48</v>
      </c>
      <c r="D22" s="14" t="s">
        <v>14</v>
      </c>
      <c r="E22" s="15"/>
      <c r="F22" s="15"/>
      <c r="G22" s="16">
        <f>VLOOKUP(B22,[3]Brokers!$B$9:$I$69,7,0)</f>
        <v>22402798.18</v>
      </c>
      <c r="H22" s="16">
        <f>VLOOKUP(B22,[3]Brokers!$B$9:$W$69,22,0)</f>
        <v>0</v>
      </c>
      <c r="I22" s="16">
        <f>VLOOKUP(B22,[4]Brokers!$B$9:$R$69,17,0)</f>
        <v>0</v>
      </c>
      <c r="J22" s="16">
        <f>VLOOKUP(B22,[3]Brokers!$B$9:$J$69,9,0)</f>
        <v>21442800</v>
      </c>
      <c r="K22" s="16">
        <v>0</v>
      </c>
      <c r="L22" s="16">
        <v>0</v>
      </c>
      <c r="M22" s="27">
        <f t="shared" si="0"/>
        <v>43845598.18</v>
      </c>
      <c r="N22" s="16">
        <f>VLOOKUP(B22,[4]Brokers!$B$9:$Y$67,24,0)+M22</f>
        <v>72101616.180000007</v>
      </c>
      <c r="O22" s="28" t="e">
        <f t="shared" si="1"/>
        <v>#DIV/0!</v>
      </c>
      <c r="P22" s="25"/>
      <c r="Q22" s="4"/>
    </row>
    <row r="23" spans="1:17" s="1" customFormat="1" ht="15.75" x14ac:dyDescent="0.25">
      <c r="A23" s="15">
        <v>17</v>
      </c>
      <c r="B23" s="12" t="s">
        <v>77</v>
      </c>
      <c r="C23" s="13" t="s">
        <v>78</v>
      </c>
      <c r="D23" s="14" t="s">
        <v>14</v>
      </c>
      <c r="E23" s="15"/>
      <c r="F23" s="15"/>
      <c r="G23" s="16">
        <f>VLOOKUP(B23,[3]Brokers!$B$9:$I$69,7,0)</f>
        <v>27299103</v>
      </c>
      <c r="H23" s="16">
        <f>VLOOKUP(B23,[3]Brokers!$B$9:$W$69,22,0)</f>
        <v>0</v>
      </c>
      <c r="I23" s="16">
        <f>VLOOKUP(B23,[4]Brokers!$B$9:$R$69,17,0)</f>
        <v>0</v>
      </c>
      <c r="J23" s="16">
        <f>VLOOKUP(B23,[3]Brokers!$B$9:$J$69,9,0)</f>
        <v>2002400</v>
      </c>
      <c r="K23" s="16">
        <v>0</v>
      </c>
      <c r="L23" s="16">
        <v>0</v>
      </c>
      <c r="M23" s="27">
        <f t="shared" si="0"/>
        <v>29301503</v>
      </c>
      <c r="N23" s="16">
        <f>VLOOKUP(B23,[4]Brokers!$B$9:$Y$67,24,0)+M23</f>
        <v>67794932.400000006</v>
      </c>
      <c r="O23" s="28" t="e">
        <f t="shared" si="1"/>
        <v>#DIV/0!</v>
      </c>
      <c r="P23" s="25"/>
      <c r="Q23" s="4"/>
    </row>
    <row r="24" spans="1:17" s="1" customFormat="1" ht="15.75" x14ac:dyDescent="0.25">
      <c r="A24" s="15">
        <v>28</v>
      </c>
      <c r="B24" s="12" t="s">
        <v>51</v>
      </c>
      <c r="C24" s="13" t="s">
        <v>52</v>
      </c>
      <c r="D24" s="14" t="s">
        <v>14</v>
      </c>
      <c r="E24" s="29" t="s">
        <v>14</v>
      </c>
      <c r="F24" s="15"/>
      <c r="G24" s="16">
        <f>VLOOKUP(B24,[3]Brokers!$B$9:$I$69,7,0)</f>
        <v>50304492.299999997</v>
      </c>
      <c r="H24" s="16">
        <f>VLOOKUP(B24,[3]Brokers!$B$9:$W$69,22,0)</f>
        <v>0</v>
      </c>
      <c r="I24" s="16">
        <f>VLOOKUP(B24,[4]Brokers!$B$9:$R$69,17,0)</f>
        <v>0</v>
      </c>
      <c r="J24" s="16">
        <f>VLOOKUP(B24,[3]Brokers!$B$9:$J$69,9,0)</f>
        <v>1590000</v>
      </c>
      <c r="K24" s="16">
        <v>0</v>
      </c>
      <c r="L24" s="16">
        <v>0</v>
      </c>
      <c r="M24" s="27">
        <f t="shared" si="0"/>
        <v>51894492.299999997</v>
      </c>
      <c r="N24" s="16">
        <f>VLOOKUP(B24,[4]Brokers!$B$9:$Y$67,24,0)+M24</f>
        <v>62182846.299999997</v>
      </c>
      <c r="O24" s="28" t="e">
        <f t="shared" si="1"/>
        <v>#DIV/0!</v>
      </c>
      <c r="P24" s="25"/>
      <c r="Q24" s="4"/>
    </row>
    <row r="25" spans="1:17" s="1" customFormat="1" ht="15.75" x14ac:dyDescent="0.25">
      <c r="A25" s="15">
        <v>23</v>
      </c>
      <c r="B25" s="12" t="s">
        <v>53</v>
      </c>
      <c r="C25" s="13" t="s">
        <v>54</v>
      </c>
      <c r="D25" s="14" t="s">
        <v>14</v>
      </c>
      <c r="E25" s="15"/>
      <c r="F25" s="15"/>
      <c r="G25" s="16">
        <f>VLOOKUP(B25,[3]Brokers!$B$9:$I$69,7,0)</f>
        <v>15542272.399999999</v>
      </c>
      <c r="H25" s="16">
        <f>VLOOKUP(B25,[3]Brokers!$B$9:$W$69,22,0)</f>
        <v>0</v>
      </c>
      <c r="I25" s="16">
        <f>VLOOKUP(B25,[4]Brokers!$B$9:$R$69,17,0)</f>
        <v>0</v>
      </c>
      <c r="J25" s="16">
        <f>VLOOKUP(B25,[3]Brokers!$B$9:$J$69,9,0)</f>
        <v>12418600</v>
      </c>
      <c r="K25" s="16">
        <v>0</v>
      </c>
      <c r="L25" s="16">
        <v>0</v>
      </c>
      <c r="M25" s="27">
        <f t="shared" si="0"/>
        <v>27960872.399999999</v>
      </c>
      <c r="N25" s="16">
        <f>VLOOKUP(B25,[4]Brokers!$B$9:$Y$67,24,0)+M25</f>
        <v>49745758.899999999</v>
      </c>
      <c r="O25" s="28" t="e">
        <f t="shared" si="1"/>
        <v>#DIV/0!</v>
      </c>
      <c r="P25" s="25"/>
      <c r="Q25" s="4"/>
    </row>
    <row r="26" spans="1:17" s="1" customFormat="1" ht="15.75" x14ac:dyDescent="0.25">
      <c r="A26" s="15">
        <v>21</v>
      </c>
      <c r="B26" s="12" t="s">
        <v>73</v>
      </c>
      <c r="C26" s="13" t="s">
        <v>74</v>
      </c>
      <c r="D26" s="14" t="s">
        <v>14</v>
      </c>
      <c r="E26" s="15"/>
      <c r="F26" s="15"/>
      <c r="G26" s="16">
        <f>VLOOKUP(B26,[3]Brokers!$B$9:$I$69,7,0)</f>
        <v>2993720</v>
      </c>
      <c r="H26" s="16">
        <f>VLOOKUP(B26,[3]Brokers!$B$9:$W$69,22,0)</f>
        <v>0</v>
      </c>
      <c r="I26" s="16">
        <f>VLOOKUP(B26,[4]Brokers!$B$9:$R$69,17,0)</f>
        <v>0</v>
      </c>
      <c r="J26" s="16">
        <f>VLOOKUP(B26,[3]Brokers!$B$9:$J$69,9,0)</f>
        <v>17212600</v>
      </c>
      <c r="K26" s="16">
        <v>0</v>
      </c>
      <c r="L26" s="16">
        <v>0</v>
      </c>
      <c r="M26" s="27">
        <f t="shared" si="0"/>
        <v>20206320</v>
      </c>
      <c r="N26" s="16">
        <f>VLOOKUP(B26,[4]Brokers!$B$9:$Y$67,24,0)+M26</f>
        <v>44578790.289999999</v>
      </c>
      <c r="O26" s="28" t="e">
        <f t="shared" si="1"/>
        <v>#DIV/0!</v>
      </c>
      <c r="P26" s="25"/>
    </row>
    <row r="27" spans="1:17" s="1" customFormat="1" ht="15.75" x14ac:dyDescent="0.25">
      <c r="A27" s="15">
        <v>27</v>
      </c>
      <c r="B27" s="12" t="s">
        <v>86</v>
      </c>
      <c r="C27" s="13" t="s">
        <v>87</v>
      </c>
      <c r="D27" s="14" t="s">
        <v>14</v>
      </c>
      <c r="E27" s="15"/>
      <c r="F27" s="15"/>
      <c r="G27" s="16">
        <f>VLOOKUP(B27,[3]Brokers!$B$9:$I$69,7,0)</f>
        <v>26908898</v>
      </c>
      <c r="H27" s="16">
        <f>VLOOKUP(B27,[3]Brokers!$B$9:$W$69,22,0)</f>
        <v>0</v>
      </c>
      <c r="I27" s="16">
        <f>VLOOKUP(B27,[4]Brokers!$B$9:$R$69,17,0)</f>
        <v>0</v>
      </c>
      <c r="J27" s="16">
        <f>VLOOKUP(B27,[3]Brokers!$B$9:$J$69,9,0)</f>
        <v>1910800</v>
      </c>
      <c r="K27" s="16">
        <v>0</v>
      </c>
      <c r="L27" s="16">
        <v>0</v>
      </c>
      <c r="M27" s="27">
        <f t="shared" si="0"/>
        <v>28819698</v>
      </c>
      <c r="N27" s="16">
        <f>VLOOKUP(B27,[4]Brokers!$B$9:$Y$67,24,0)+M27</f>
        <v>41432026.100000001</v>
      </c>
      <c r="O27" s="28" t="e">
        <f t="shared" si="1"/>
        <v>#DIV/0!</v>
      </c>
      <c r="P27" s="25"/>
      <c r="Q27" s="4"/>
    </row>
    <row r="28" spans="1:17" s="1" customFormat="1" ht="15.75" x14ac:dyDescent="0.25">
      <c r="A28" s="15">
        <v>32</v>
      </c>
      <c r="B28" s="12" t="s">
        <v>57</v>
      </c>
      <c r="C28" s="13" t="s">
        <v>58</v>
      </c>
      <c r="D28" s="14" t="s">
        <v>14</v>
      </c>
      <c r="E28" s="29" t="s">
        <v>14</v>
      </c>
      <c r="F28" s="15" t="s">
        <v>14</v>
      </c>
      <c r="G28" s="16">
        <f>VLOOKUP(B28,[3]Brokers!$B$9:$I$69,7,0)</f>
        <v>17535498</v>
      </c>
      <c r="H28" s="16">
        <f>VLOOKUP(B28,[3]Brokers!$B$9:$W$69,22,0)</f>
        <v>0</v>
      </c>
      <c r="I28" s="16">
        <f>VLOOKUP(B28,[4]Brokers!$B$9:$R$69,17,0)</f>
        <v>0</v>
      </c>
      <c r="J28" s="16">
        <f>VLOOKUP(B28,[3]Brokers!$B$9:$J$69,9,0)</f>
        <v>19707400</v>
      </c>
      <c r="K28" s="16">
        <v>0</v>
      </c>
      <c r="L28" s="16">
        <v>0</v>
      </c>
      <c r="M28" s="27">
        <f t="shared" si="0"/>
        <v>37242898</v>
      </c>
      <c r="N28" s="16">
        <f>VLOOKUP(B28,[4]Brokers!$B$9:$Y$67,24,0)+M28</f>
        <v>40397211</v>
      </c>
      <c r="O28" s="28" t="e">
        <f t="shared" si="1"/>
        <v>#DIV/0!</v>
      </c>
      <c r="P28" s="25"/>
      <c r="Q28" s="4"/>
    </row>
    <row r="29" spans="1:17" s="1" customFormat="1" ht="15.75" x14ac:dyDescent="0.25">
      <c r="A29" s="15">
        <v>22</v>
      </c>
      <c r="B29" s="12" t="s">
        <v>45</v>
      </c>
      <c r="C29" s="13" t="s">
        <v>46</v>
      </c>
      <c r="D29" s="14" t="s">
        <v>14</v>
      </c>
      <c r="E29" s="15"/>
      <c r="F29" s="15"/>
      <c r="G29" s="16">
        <f>VLOOKUP(B29,[3]Brokers!$B$9:$I$69,7,0)</f>
        <v>4549824.25</v>
      </c>
      <c r="H29" s="16">
        <f>VLOOKUP(B29,[3]Brokers!$B$9:$W$69,22,0)</f>
        <v>0</v>
      </c>
      <c r="I29" s="16">
        <f>VLOOKUP(B29,[4]Brokers!$B$9:$R$69,17,0)</f>
        <v>0</v>
      </c>
      <c r="J29" s="16">
        <f>VLOOKUP(B29,[3]Brokers!$B$9:$J$69,9,0)</f>
        <v>12067600</v>
      </c>
      <c r="K29" s="16">
        <v>0</v>
      </c>
      <c r="L29" s="16">
        <v>0</v>
      </c>
      <c r="M29" s="27">
        <f t="shared" si="0"/>
        <v>16617424.25</v>
      </c>
      <c r="N29" s="16">
        <f>VLOOKUP(B29,[4]Brokers!$B$9:$Y$67,24,0)+M29</f>
        <v>38777829.359999999</v>
      </c>
      <c r="O29" s="28" t="e">
        <f t="shared" si="1"/>
        <v>#DIV/0!</v>
      </c>
      <c r="P29" s="25"/>
      <c r="Q29" s="4"/>
    </row>
    <row r="30" spans="1:17" s="1" customFormat="1" ht="15.75" x14ac:dyDescent="0.25">
      <c r="A30" s="15">
        <v>33</v>
      </c>
      <c r="B30" s="12" t="s">
        <v>118</v>
      </c>
      <c r="C30" s="13" t="s">
        <v>119</v>
      </c>
      <c r="D30" s="14" t="s">
        <v>14</v>
      </c>
      <c r="E30" s="15"/>
      <c r="F30" s="15"/>
      <c r="G30" s="16">
        <f>VLOOKUP(B30,[3]Brokers!$B$9:$I$69,7,0)</f>
        <v>14443794.739999998</v>
      </c>
      <c r="H30" s="16">
        <f>VLOOKUP(B30,[3]Brokers!$B$9:$W$69,22,0)</f>
        <v>0</v>
      </c>
      <c r="I30" s="16">
        <f>VLOOKUP(B30,[4]Brokers!$B$9:$R$69,17,0)</f>
        <v>0</v>
      </c>
      <c r="J30" s="16">
        <f>VLOOKUP(B30,[3]Brokers!$B$9:$J$69,9,0)</f>
        <v>21990000</v>
      </c>
      <c r="K30" s="16">
        <v>0</v>
      </c>
      <c r="L30" s="16">
        <v>0</v>
      </c>
      <c r="M30" s="27">
        <f t="shared" si="0"/>
        <v>36433794.739999995</v>
      </c>
      <c r="N30" s="16">
        <f>VLOOKUP(B30,[4]Brokers!$B$9:$Y$67,24,0)+M30</f>
        <v>38641795.739999995</v>
      </c>
      <c r="O30" s="28" t="e">
        <f t="shared" si="1"/>
        <v>#DIV/0!</v>
      </c>
      <c r="P30" s="25"/>
      <c r="Q30" s="4"/>
    </row>
    <row r="31" spans="1:17" s="1" customFormat="1" ht="15.75" x14ac:dyDescent="0.25">
      <c r="A31" s="15">
        <v>30</v>
      </c>
      <c r="B31" s="12" t="s">
        <v>96</v>
      </c>
      <c r="C31" s="13" t="s">
        <v>97</v>
      </c>
      <c r="D31" s="14" t="s">
        <v>14</v>
      </c>
      <c r="E31" s="15"/>
      <c r="F31" s="15"/>
      <c r="G31" s="16">
        <f>VLOOKUP(B31,[3]Brokers!$B$9:$I$69,7,0)</f>
        <v>15526374</v>
      </c>
      <c r="H31" s="16">
        <f>VLOOKUP(B31,[3]Brokers!$B$9:$W$69,22,0)</f>
        <v>0</v>
      </c>
      <c r="I31" s="16">
        <f>VLOOKUP(B31,[4]Brokers!$B$9:$R$69,17,0)</f>
        <v>0</v>
      </c>
      <c r="J31" s="16">
        <f>VLOOKUP(B31,[3]Brokers!$B$9:$J$69,9,0)</f>
        <v>16352000</v>
      </c>
      <c r="K31" s="16">
        <v>0</v>
      </c>
      <c r="L31" s="16">
        <v>0</v>
      </c>
      <c r="M31" s="27">
        <f t="shared" si="0"/>
        <v>31878374</v>
      </c>
      <c r="N31" s="16">
        <f>VLOOKUP(B31,[4]Brokers!$B$9:$Y$67,24,0)+M31</f>
        <v>37474755</v>
      </c>
      <c r="O31" s="28" t="e">
        <f t="shared" si="1"/>
        <v>#DIV/0!</v>
      </c>
      <c r="P31" s="25"/>
      <c r="Q31" s="4"/>
    </row>
    <row r="32" spans="1:17" s="1" customFormat="1" ht="15.75" x14ac:dyDescent="0.25">
      <c r="A32" s="15">
        <v>25</v>
      </c>
      <c r="B32" s="12" t="s">
        <v>59</v>
      </c>
      <c r="C32" s="13" t="s">
        <v>60</v>
      </c>
      <c r="D32" s="14" t="s">
        <v>14</v>
      </c>
      <c r="E32" s="15"/>
      <c r="F32" s="15"/>
      <c r="G32" s="16">
        <f>VLOOKUP(B32,[3]Brokers!$B$9:$I$69,7,0)</f>
        <v>14858503.98</v>
      </c>
      <c r="H32" s="16">
        <f>VLOOKUP(B32,[3]Brokers!$B$9:$W$69,22,0)</f>
        <v>0</v>
      </c>
      <c r="I32" s="16">
        <f>VLOOKUP(B32,[4]Brokers!$B$9:$R$69,17,0)</f>
        <v>0</v>
      </c>
      <c r="J32" s="16">
        <f>VLOOKUP(B32,[3]Brokers!$B$9:$J$69,9,0)</f>
        <v>2150000</v>
      </c>
      <c r="K32" s="16">
        <v>0</v>
      </c>
      <c r="L32" s="16">
        <v>0</v>
      </c>
      <c r="M32" s="27">
        <f t="shared" si="0"/>
        <v>17008503.98</v>
      </c>
      <c r="N32" s="16">
        <f>VLOOKUP(B32,[4]Brokers!$B$9:$Y$67,24,0)+M32</f>
        <v>35803876.18</v>
      </c>
      <c r="O32" s="28" t="e">
        <f t="shared" si="1"/>
        <v>#DIV/0!</v>
      </c>
      <c r="P32" s="25"/>
      <c r="Q32" s="4"/>
    </row>
    <row r="33" spans="1:17" s="1" customFormat="1" ht="15.75" x14ac:dyDescent="0.25">
      <c r="A33" s="15">
        <v>31</v>
      </c>
      <c r="B33" s="12" t="s">
        <v>80</v>
      </c>
      <c r="C33" s="13" t="s">
        <v>81</v>
      </c>
      <c r="D33" s="14" t="s">
        <v>14</v>
      </c>
      <c r="E33" s="15"/>
      <c r="F33" s="15"/>
      <c r="G33" s="16">
        <f>VLOOKUP(B33,[3]Brokers!$B$9:$I$69,7,0)</f>
        <v>5674417.2000000002</v>
      </c>
      <c r="H33" s="16">
        <f>VLOOKUP(B33,[3]Brokers!$B$9:$W$69,22,0)</f>
        <v>0</v>
      </c>
      <c r="I33" s="16">
        <f>VLOOKUP(B33,[4]Brokers!$B$9:$R$69,17,0)</f>
        <v>0</v>
      </c>
      <c r="J33" s="16">
        <f>VLOOKUP(B33,[3]Brokers!$B$9:$J$69,9,0)</f>
        <v>25298400</v>
      </c>
      <c r="K33" s="16">
        <v>0</v>
      </c>
      <c r="L33" s="16">
        <v>0</v>
      </c>
      <c r="M33" s="27">
        <f t="shared" si="0"/>
        <v>30972817.199999999</v>
      </c>
      <c r="N33" s="16">
        <f>VLOOKUP(B33,[4]Brokers!$B$9:$Y$67,24,0)+M33</f>
        <v>34853677.280000001</v>
      </c>
      <c r="O33" s="28" t="e">
        <f t="shared" si="1"/>
        <v>#DIV/0!</v>
      </c>
      <c r="P33" s="25"/>
      <c r="Q33" s="4"/>
    </row>
    <row r="34" spans="1:17" s="1" customFormat="1" ht="15.75" x14ac:dyDescent="0.25">
      <c r="A34" s="15">
        <v>24</v>
      </c>
      <c r="B34" s="12" t="s">
        <v>67</v>
      </c>
      <c r="C34" s="13" t="s">
        <v>68</v>
      </c>
      <c r="D34" s="14" t="s">
        <v>14</v>
      </c>
      <c r="E34" s="15"/>
      <c r="F34" s="15"/>
      <c r="G34" s="16">
        <f>VLOOKUP(B34,[3]Brokers!$B$9:$I$69,7,0)</f>
        <v>2421910</v>
      </c>
      <c r="H34" s="16">
        <f>VLOOKUP(B34,[3]Brokers!$B$9:$W$69,22,0)</f>
        <v>0</v>
      </c>
      <c r="I34" s="16">
        <f>VLOOKUP(B34,[4]Brokers!$B$9:$R$69,17,0)</f>
        <v>0</v>
      </c>
      <c r="J34" s="16">
        <f>VLOOKUP(B34,[3]Brokers!$B$9:$J$69,9,0)</f>
        <v>10618200</v>
      </c>
      <c r="K34" s="16">
        <v>0</v>
      </c>
      <c r="L34" s="16">
        <v>0</v>
      </c>
      <c r="M34" s="27">
        <f t="shared" si="0"/>
        <v>13040110</v>
      </c>
      <c r="N34" s="16">
        <f>VLOOKUP(B34,[4]Brokers!$B$9:$Y$67,24,0)+M34</f>
        <v>34371895</v>
      </c>
      <c r="O34" s="28" t="e">
        <f t="shared" si="1"/>
        <v>#DIV/0!</v>
      </c>
      <c r="P34" s="25"/>
      <c r="Q34" s="4"/>
    </row>
    <row r="35" spans="1:17" s="1" customFormat="1" ht="15.75" x14ac:dyDescent="0.25">
      <c r="A35" s="15">
        <v>26</v>
      </c>
      <c r="B35" s="12" t="s">
        <v>43</v>
      </c>
      <c r="C35" s="13" t="s">
        <v>44</v>
      </c>
      <c r="D35" s="14" t="s">
        <v>14</v>
      </c>
      <c r="E35" s="29" t="s">
        <v>14</v>
      </c>
      <c r="F35" s="15"/>
      <c r="G35" s="16">
        <f>VLOOKUP(B35,[3]Brokers!$B$9:$I$69,7,0)</f>
        <v>14072815</v>
      </c>
      <c r="H35" s="16">
        <f>VLOOKUP(B35,[3]Brokers!$B$9:$W$69,22,0)</f>
        <v>0</v>
      </c>
      <c r="I35" s="16">
        <f>VLOOKUP(B35,[4]Brokers!$B$9:$R$69,17,0)</f>
        <v>0</v>
      </c>
      <c r="J35" s="16">
        <f>VLOOKUP(B35,[3]Brokers!$B$9:$J$69,9,0)</f>
        <v>4500000</v>
      </c>
      <c r="K35" s="16">
        <v>0</v>
      </c>
      <c r="L35" s="16">
        <v>0</v>
      </c>
      <c r="M35" s="27">
        <f t="shared" ref="M35:M61" si="2">L35+I35+J35+H35+G35</f>
        <v>18572815</v>
      </c>
      <c r="N35" s="16">
        <f>VLOOKUP(B35,[4]Brokers!$B$9:$Y$67,24,0)+M35</f>
        <v>30890525</v>
      </c>
      <c r="O35" s="28" t="e">
        <f t="shared" ref="O35:O61" si="3">N35/$N$75</f>
        <v>#DIV/0!</v>
      </c>
      <c r="P35" s="25"/>
      <c r="Q35" s="4"/>
    </row>
    <row r="36" spans="1:17" s="1" customFormat="1" ht="15.75" x14ac:dyDescent="0.25">
      <c r="A36" s="15">
        <v>39</v>
      </c>
      <c r="B36" s="12" t="s">
        <v>49</v>
      </c>
      <c r="C36" s="13" t="s">
        <v>50</v>
      </c>
      <c r="D36" s="14" t="s">
        <v>14</v>
      </c>
      <c r="E36" s="15"/>
      <c r="F36" s="15"/>
      <c r="G36" s="16">
        <f>VLOOKUP(B36,[3]Brokers!$B$9:$I$69,7,0)</f>
        <v>2093813.8</v>
      </c>
      <c r="H36" s="16">
        <f>VLOOKUP(B36,[3]Brokers!$B$9:$W$69,22,0)</f>
        <v>0</v>
      </c>
      <c r="I36" s="16">
        <f>VLOOKUP(B36,[4]Brokers!$B$9:$R$69,17,0)</f>
        <v>0</v>
      </c>
      <c r="J36" s="16">
        <f>VLOOKUP(B36,[3]Brokers!$B$9:$J$69,9,0)</f>
        <v>17445400</v>
      </c>
      <c r="K36" s="16">
        <v>0</v>
      </c>
      <c r="L36" s="16">
        <v>0</v>
      </c>
      <c r="M36" s="27">
        <f t="shared" si="2"/>
        <v>19539213.800000001</v>
      </c>
      <c r="N36" s="16">
        <f>VLOOKUP(B36,[4]Brokers!$B$9:$Y$67,24,0)+M36</f>
        <v>19621933.800000001</v>
      </c>
      <c r="O36" s="28" t="e">
        <f t="shared" si="3"/>
        <v>#DIV/0!</v>
      </c>
      <c r="P36" s="25"/>
      <c r="Q36" s="4"/>
    </row>
    <row r="37" spans="1:17" s="1" customFormat="1" ht="15.75" x14ac:dyDescent="0.25">
      <c r="A37" s="15">
        <v>36</v>
      </c>
      <c r="B37" s="12" t="s">
        <v>88</v>
      </c>
      <c r="C37" s="13" t="s">
        <v>89</v>
      </c>
      <c r="D37" s="14" t="s">
        <v>14</v>
      </c>
      <c r="E37" s="15"/>
      <c r="F37" s="15"/>
      <c r="G37" s="16">
        <f>VLOOKUP(B37,[3]Brokers!$B$9:$I$69,7,0)</f>
        <v>5173373.2</v>
      </c>
      <c r="H37" s="16">
        <f>VLOOKUP(B37,[3]Brokers!$B$9:$W$69,22,0)</f>
        <v>0</v>
      </c>
      <c r="I37" s="16">
        <f>VLOOKUP(B37,[4]Brokers!$B$9:$R$69,17,0)</f>
        <v>0</v>
      </c>
      <c r="J37" s="16">
        <f>VLOOKUP(B37,[3]Brokers!$B$9:$J$69,9,0)</f>
        <v>10181200</v>
      </c>
      <c r="K37" s="16">
        <v>0</v>
      </c>
      <c r="L37" s="16">
        <v>0</v>
      </c>
      <c r="M37" s="27">
        <f t="shared" si="2"/>
        <v>15354573.199999999</v>
      </c>
      <c r="N37" s="16">
        <f>VLOOKUP(B37,[4]Brokers!$B$9:$Y$67,24,0)+M37</f>
        <v>15683333.199999999</v>
      </c>
      <c r="O37" s="28" t="e">
        <f t="shared" si="3"/>
        <v>#DIV/0!</v>
      </c>
      <c r="P37" s="25"/>
      <c r="Q37" s="4"/>
    </row>
    <row r="38" spans="1:17" s="1" customFormat="1" ht="15.75" x14ac:dyDescent="0.25">
      <c r="A38" s="15">
        <v>44</v>
      </c>
      <c r="B38" s="12" t="s">
        <v>63</v>
      </c>
      <c r="C38" s="13" t="s">
        <v>64</v>
      </c>
      <c r="D38" s="14" t="s">
        <v>14</v>
      </c>
      <c r="E38" s="15"/>
      <c r="F38" s="15"/>
      <c r="G38" s="16">
        <f>VLOOKUP(B38,[3]Brokers!$B$9:$I$69,7,0)</f>
        <v>0</v>
      </c>
      <c r="H38" s="16">
        <f>VLOOKUP(B38,[3]Brokers!$B$9:$W$69,22,0)</f>
        <v>0</v>
      </c>
      <c r="I38" s="16">
        <f>VLOOKUP(B38,[4]Brokers!$B$9:$R$69,17,0)</f>
        <v>0</v>
      </c>
      <c r="J38" s="16">
        <f>VLOOKUP(B38,[3]Brokers!$B$9:$J$69,9,0)</f>
        <v>13805200</v>
      </c>
      <c r="K38" s="16">
        <v>0</v>
      </c>
      <c r="L38" s="16">
        <v>0</v>
      </c>
      <c r="M38" s="27">
        <f t="shared" si="2"/>
        <v>13805200</v>
      </c>
      <c r="N38" s="16">
        <f>VLOOKUP(B38,[4]Brokers!$B$9:$Y$67,24,0)+M38</f>
        <v>13805200</v>
      </c>
      <c r="O38" s="28" t="e">
        <f t="shared" si="3"/>
        <v>#DIV/0!</v>
      </c>
      <c r="P38" s="25"/>
      <c r="Q38" s="4"/>
    </row>
    <row r="39" spans="1:17" s="1" customFormat="1" ht="15.75" x14ac:dyDescent="0.25">
      <c r="A39" s="15">
        <v>37</v>
      </c>
      <c r="B39" s="12" t="s">
        <v>65</v>
      </c>
      <c r="C39" s="13" t="s">
        <v>66</v>
      </c>
      <c r="D39" s="14" t="s">
        <v>14</v>
      </c>
      <c r="E39" s="15"/>
      <c r="F39" s="15"/>
      <c r="G39" s="16">
        <f>VLOOKUP(B39,[3]Brokers!$B$9:$I$69,7,0)</f>
        <v>6207790</v>
      </c>
      <c r="H39" s="16">
        <f>VLOOKUP(B39,[3]Brokers!$B$9:$W$69,22,0)</f>
        <v>0</v>
      </c>
      <c r="I39" s="16">
        <f>VLOOKUP(B39,[4]Brokers!$B$9:$R$69,17,0)</f>
        <v>0</v>
      </c>
      <c r="J39" s="16">
        <f>VLOOKUP(B39,[3]Brokers!$B$9:$J$69,9,0)</f>
        <v>6535600</v>
      </c>
      <c r="K39" s="16">
        <v>0</v>
      </c>
      <c r="L39" s="16">
        <v>0</v>
      </c>
      <c r="M39" s="27">
        <f t="shared" si="2"/>
        <v>12743390</v>
      </c>
      <c r="N39" s="16">
        <f>VLOOKUP(B39,[4]Brokers!$B$9:$Y$67,24,0)+M39</f>
        <v>12878831</v>
      </c>
      <c r="O39" s="28" t="e">
        <f t="shared" si="3"/>
        <v>#DIV/0!</v>
      </c>
      <c r="P39" s="25"/>
      <c r="Q39" s="4"/>
    </row>
    <row r="40" spans="1:17" s="1" customFormat="1" ht="15.75" x14ac:dyDescent="0.25">
      <c r="A40" s="15">
        <v>41</v>
      </c>
      <c r="B40" s="12" t="s">
        <v>61</v>
      </c>
      <c r="C40" s="13" t="s">
        <v>62</v>
      </c>
      <c r="D40" s="14" t="s">
        <v>14</v>
      </c>
      <c r="E40" s="29" t="s">
        <v>14</v>
      </c>
      <c r="F40" s="15" t="s">
        <v>14</v>
      </c>
      <c r="G40" s="16">
        <f>VLOOKUP(B40,[3]Brokers!$B$9:$I$69,7,0)</f>
        <v>8524298</v>
      </c>
      <c r="H40" s="16">
        <f>VLOOKUP(B40,[3]Brokers!$B$9:$W$69,22,0)</f>
        <v>0</v>
      </c>
      <c r="I40" s="16">
        <f>VLOOKUP(B40,[4]Brokers!$B$9:$R$69,17,0)</f>
        <v>0</v>
      </c>
      <c r="J40" s="16">
        <f>VLOOKUP(B40,[3]Brokers!$B$9:$J$69,9,0)</f>
        <v>616000</v>
      </c>
      <c r="K40" s="16">
        <v>0</v>
      </c>
      <c r="L40" s="16">
        <v>0</v>
      </c>
      <c r="M40" s="27">
        <f t="shared" si="2"/>
        <v>9140298</v>
      </c>
      <c r="N40" s="16">
        <f>VLOOKUP(B40,[4]Brokers!$B$9:$Y$67,24,0)+M40</f>
        <v>9140298</v>
      </c>
      <c r="O40" s="28" t="e">
        <f t="shared" si="3"/>
        <v>#DIV/0!</v>
      </c>
      <c r="P40" s="25"/>
      <c r="Q40" s="4"/>
    </row>
    <row r="41" spans="1:17" s="1" customFormat="1" ht="15.75" x14ac:dyDescent="0.25">
      <c r="A41" s="15">
        <v>49</v>
      </c>
      <c r="B41" s="12" t="s">
        <v>104</v>
      </c>
      <c r="C41" s="13" t="s">
        <v>105</v>
      </c>
      <c r="D41" s="14" t="s">
        <v>14</v>
      </c>
      <c r="E41" s="30" t="s">
        <v>14</v>
      </c>
      <c r="F41" s="15"/>
      <c r="G41" s="16">
        <f>VLOOKUP(B41,[3]Brokers!$B$9:$I$69,7,0)</f>
        <v>0</v>
      </c>
      <c r="H41" s="16">
        <f>VLOOKUP(B41,[3]Brokers!$B$9:$W$69,22,0)</f>
        <v>0</v>
      </c>
      <c r="I41" s="16">
        <f>VLOOKUP(B41,[4]Brokers!$B$9:$R$69,17,0)</f>
        <v>0</v>
      </c>
      <c r="J41" s="16">
        <f>VLOOKUP(B41,[3]Brokers!$B$9:$J$69,9,0)</f>
        <v>8769800</v>
      </c>
      <c r="K41" s="16">
        <v>0</v>
      </c>
      <c r="L41" s="16">
        <v>0</v>
      </c>
      <c r="M41" s="27">
        <f t="shared" si="2"/>
        <v>8769800</v>
      </c>
      <c r="N41" s="16">
        <f>VLOOKUP(B41,[4]Brokers!$B$9:$Y$67,24,0)+M41</f>
        <v>8769800</v>
      </c>
      <c r="O41" s="28" t="e">
        <f t="shared" si="3"/>
        <v>#DIV/0!</v>
      </c>
      <c r="P41" s="25"/>
      <c r="Q41" s="4"/>
    </row>
    <row r="42" spans="1:17" s="1" customFormat="1" ht="15.75" x14ac:dyDescent="0.25">
      <c r="A42" s="15">
        <v>34</v>
      </c>
      <c r="B42" s="12" t="s">
        <v>130</v>
      </c>
      <c r="C42" s="13" t="s">
        <v>129</v>
      </c>
      <c r="D42" s="14" t="s">
        <v>14</v>
      </c>
      <c r="E42" s="15"/>
      <c r="F42" s="15"/>
      <c r="G42" s="16">
        <f>VLOOKUP(B42,[3]Brokers!$B$9:$I$69,7,0)</f>
        <v>5456139</v>
      </c>
      <c r="H42" s="16">
        <f>VLOOKUP(B42,[3]Brokers!$B$9:$W$69,22,0)</f>
        <v>0</v>
      </c>
      <c r="I42" s="16">
        <f>VLOOKUP(B42,[4]Brokers!$B$9:$R$69,17,0)</f>
        <v>0</v>
      </c>
      <c r="J42" s="16">
        <f>VLOOKUP(B42,[3]Brokers!$B$9:$J$69,9,0)</f>
        <v>0</v>
      </c>
      <c r="K42" s="16"/>
      <c r="L42" s="16">
        <v>0</v>
      </c>
      <c r="M42" s="27">
        <f t="shared" si="2"/>
        <v>5456139</v>
      </c>
      <c r="N42" s="16">
        <f>VLOOKUP(B42,[4]Brokers!$B$9:$Y$67,24,0)+M42</f>
        <v>7026939</v>
      </c>
      <c r="O42" s="28" t="e">
        <f t="shared" si="3"/>
        <v>#DIV/0!</v>
      </c>
      <c r="P42" s="25"/>
      <c r="Q42" s="4"/>
    </row>
    <row r="43" spans="1:17" s="18" customFormat="1" ht="15.75" x14ac:dyDescent="0.25">
      <c r="A43" s="15">
        <v>35</v>
      </c>
      <c r="B43" s="12" t="s">
        <v>39</v>
      </c>
      <c r="C43" s="13" t="s">
        <v>40</v>
      </c>
      <c r="D43" s="14" t="s">
        <v>14</v>
      </c>
      <c r="E43" s="15"/>
      <c r="F43" s="15"/>
      <c r="G43" s="16">
        <f>VLOOKUP(B43,[3]Brokers!$B$9:$I$69,7,0)</f>
        <v>1238448</v>
      </c>
      <c r="H43" s="16">
        <f>VLOOKUP(B43,[3]Brokers!$B$9:$W$69,22,0)</f>
        <v>0</v>
      </c>
      <c r="I43" s="16">
        <f>VLOOKUP(B43,[4]Brokers!$B$9:$R$69,17,0)</f>
        <v>0</v>
      </c>
      <c r="J43" s="16">
        <f>VLOOKUP(B43,[3]Brokers!$B$9:$J$69,9,0)</f>
        <v>1680000</v>
      </c>
      <c r="K43" s="16">
        <v>0</v>
      </c>
      <c r="L43" s="16">
        <v>0</v>
      </c>
      <c r="M43" s="27">
        <f t="shared" si="2"/>
        <v>2918448</v>
      </c>
      <c r="N43" s="16">
        <f>VLOOKUP(B43,[4]Brokers!$B$9:$Y$67,24,0)+M43</f>
        <v>4239768.55</v>
      </c>
      <c r="O43" s="28" t="e">
        <f t="shared" si="3"/>
        <v>#DIV/0!</v>
      </c>
      <c r="P43" s="25"/>
      <c r="Q43" s="17"/>
    </row>
    <row r="44" spans="1:17" s="1" customFormat="1" ht="15.75" x14ac:dyDescent="0.25">
      <c r="A44" s="15">
        <v>40</v>
      </c>
      <c r="B44" s="12" t="s">
        <v>82</v>
      </c>
      <c r="C44" s="13" t="s">
        <v>83</v>
      </c>
      <c r="D44" s="14" t="s">
        <v>14</v>
      </c>
      <c r="E44" s="15"/>
      <c r="F44" s="15"/>
      <c r="G44" s="16">
        <f>VLOOKUP(B44,[3]Brokers!$B$9:$I$69,7,0)</f>
        <v>0</v>
      </c>
      <c r="H44" s="16">
        <f>VLOOKUP(B44,[3]Brokers!$B$9:$W$69,22,0)</f>
        <v>0</v>
      </c>
      <c r="I44" s="16">
        <f>VLOOKUP(B44,[4]Brokers!$B$9:$R$69,17,0)</f>
        <v>0</v>
      </c>
      <c r="J44" s="16">
        <f>VLOOKUP(B44,[3]Brokers!$B$9:$J$69,9,0)</f>
        <v>3266000</v>
      </c>
      <c r="K44" s="16">
        <v>0</v>
      </c>
      <c r="L44" s="16">
        <v>0</v>
      </c>
      <c r="M44" s="27">
        <f t="shared" si="2"/>
        <v>3266000</v>
      </c>
      <c r="N44" s="16">
        <f>VLOOKUP(B44,[4]Brokers!$B$9:$Y$67,24,0)+M44</f>
        <v>3266000</v>
      </c>
      <c r="O44" s="28" t="e">
        <f t="shared" si="3"/>
        <v>#DIV/0!</v>
      </c>
      <c r="P44" s="25"/>
      <c r="Q44" s="4"/>
    </row>
    <row r="45" spans="1:17" s="1" customFormat="1" ht="15.75" x14ac:dyDescent="0.25">
      <c r="A45" s="15">
        <v>43</v>
      </c>
      <c r="B45" s="12" t="s">
        <v>37</v>
      </c>
      <c r="C45" s="13" t="s">
        <v>38</v>
      </c>
      <c r="D45" s="14" t="s">
        <v>14</v>
      </c>
      <c r="E45" s="29" t="s">
        <v>14</v>
      </c>
      <c r="F45" s="15" t="s">
        <v>14</v>
      </c>
      <c r="G45" s="16">
        <f>VLOOKUP(B45,[3]Brokers!$B$9:$I$69,7,0)</f>
        <v>244000</v>
      </c>
      <c r="H45" s="16">
        <f>VLOOKUP(B45,[3]Brokers!$B$9:$W$69,22,0)</f>
        <v>0</v>
      </c>
      <c r="I45" s="16">
        <f>VLOOKUP(B45,[4]Brokers!$B$9:$R$69,17,0)</f>
        <v>0</v>
      </c>
      <c r="J45" s="16">
        <f>VLOOKUP(B45,[3]Brokers!$B$9:$J$69,9,0)</f>
        <v>1000000</v>
      </c>
      <c r="K45" s="16">
        <v>0</v>
      </c>
      <c r="L45" s="16">
        <v>0</v>
      </c>
      <c r="M45" s="27">
        <f t="shared" si="2"/>
        <v>1244000</v>
      </c>
      <c r="N45" s="16">
        <f>VLOOKUP(B45,[4]Brokers!$B$9:$Y$67,24,0)+M45</f>
        <v>1244000</v>
      </c>
      <c r="O45" s="28" t="e">
        <f t="shared" si="3"/>
        <v>#DIV/0!</v>
      </c>
      <c r="P45" s="25"/>
      <c r="Q45" s="4"/>
    </row>
    <row r="46" spans="1:17" s="1" customFormat="1" ht="15.75" x14ac:dyDescent="0.25">
      <c r="A46" s="15">
        <v>47</v>
      </c>
      <c r="B46" s="12" t="s">
        <v>84</v>
      </c>
      <c r="C46" s="13" t="s">
        <v>85</v>
      </c>
      <c r="D46" s="14" t="s">
        <v>14</v>
      </c>
      <c r="E46" s="29" t="s">
        <v>14</v>
      </c>
      <c r="F46" s="15"/>
      <c r="G46" s="16">
        <f>VLOOKUP(B46,[3]Brokers!$B$9:$I$69,7,0)</f>
        <v>36670</v>
      </c>
      <c r="H46" s="16">
        <f>VLOOKUP(B46,[3]Brokers!$B$9:$W$69,22,0)</f>
        <v>0</v>
      </c>
      <c r="I46" s="16">
        <f>VLOOKUP(B46,[4]Brokers!$B$9:$R$69,17,0)</f>
        <v>0</v>
      </c>
      <c r="J46" s="16">
        <f>VLOOKUP(B46,[3]Brokers!$B$9:$J$69,9,0)</f>
        <v>1000000</v>
      </c>
      <c r="K46" s="16">
        <v>0</v>
      </c>
      <c r="L46" s="16">
        <v>0</v>
      </c>
      <c r="M46" s="27">
        <f t="shared" si="2"/>
        <v>1036670</v>
      </c>
      <c r="N46" s="16">
        <f>VLOOKUP(B46,[4]Brokers!$B$9:$Y$67,24,0)+M46</f>
        <v>1036670</v>
      </c>
      <c r="O46" s="28" t="e">
        <f t="shared" si="3"/>
        <v>#DIV/0!</v>
      </c>
      <c r="P46" s="25"/>
      <c r="Q46" s="4"/>
    </row>
    <row r="47" spans="1:17" s="1" customFormat="1" ht="15.75" x14ac:dyDescent="0.25">
      <c r="A47" s="15">
        <v>38</v>
      </c>
      <c r="B47" s="12" t="s">
        <v>90</v>
      </c>
      <c r="C47" s="13" t="s">
        <v>91</v>
      </c>
      <c r="D47" s="14" t="s">
        <v>14</v>
      </c>
      <c r="E47" s="15"/>
      <c r="F47" s="15"/>
      <c r="G47" s="16">
        <f>VLOOKUP(B47,[3]Brokers!$B$9:$I$69,7,0)</f>
        <v>745426.4</v>
      </c>
      <c r="H47" s="16">
        <f>VLOOKUP(B47,[3]Brokers!$B$9:$W$69,22,0)</f>
        <v>0</v>
      </c>
      <c r="I47" s="16">
        <f>VLOOKUP(B47,[4]Brokers!$B$9:$R$69,17,0)</f>
        <v>0</v>
      </c>
      <c r="J47" s="16">
        <f>VLOOKUP(B47,[3]Brokers!$B$9:$J$69,9,0)</f>
        <v>0</v>
      </c>
      <c r="K47" s="16">
        <v>0</v>
      </c>
      <c r="L47" s="16">
        <v>0</v>
      </c>
      <c r="M47" s="27">
        <f t="shared" si="2"/>
        <v>745426.4</v>
      </c>
      <c r="N47" s="16">
        <f>VLOOKUP(B47,[4]Brokers!$B$9:$Y$67,24,0)+M47</f>
        <v>871196.4</v>
      </c>
      <c r="O47" s="28" t="e">
        <f t="shared" si="3"/>
        <v>#DIV/0!</v>
      </c>
      <c r="P47" s="25"/>
      <c r="Q47" s="4"/>
    </row>
    <row r="48" spans="1:17" s="1" customFormat="1" ht="15.75" x14ac:dyDescent="0.25">
      <c r="A48" s="15">
        <v>46</v>
      </c>
      <c r="B48" s="12" t="s">
        <v>98</v>
      </c>
      <c r="C48" s="13" t="s">
        <v>99</v>
      </c>
      <c r="D48" s="14" t="s">
        <v>14</v>
      </c>
      <c r="E48" s="29" t="s">
        <v>14</v>
      </c>
      <c r="F48" s="15" t="s">
        <v>14</v>
      </c>
      <c r="G48" s="16">
        <f>VLOOKUP(B48,[3]Brokers!$B$9:$I$69,7,0)</f>
        <v>0</v>
      </c>
      <c r="H48" s="16">
        <f>VLOOKUP(B48,[3]Brokers!$B$9:$W$69,22,0)</f>
        <v>0</v>
      </c>
      <c r="I48" s="16">
        <f>VLOOKUP(B48,[4]Brokers!$B$9:$R$69,17,0)</f>
        <v>0</v>
      </c>
      <c r="J48" s="16">
        <f>VLOOKUP(B48,[3]Brokers!$B$9:$J$69,9,0)</f>
        <v>200000</v>
      </c>
      <c r="K48" s="16">
        <v>0</v>
      </c>
      <c r="L48" s="16">
        <v>0</v>
      </c>
      <c r="M48" s="27">
        <f t="shared" si="2"/>
        <v>200000</v>
      </c>
      <c r="N48" s="16">
        <f>VLOOKUP(B48,[4]Brokers!$B$9:$Y$67,24,0)+M48</f>
        <v>200000</v>
      </c>
      <c r="O48" s="28" t="e">
        <f t="shared" si="3"/>
        <v>#DIV/0!</v>
      </c>
      <c r="P48" s="25"/>
      <c r="Q48" s="4"/>
    </row>
    <row r="49" spans="1:17" s="1" customFormat="1" ht="15.75" x14ac:dyDescent="0.25">
      <c r="A49" s="15">
        <v>42</v>
      </c>
      <c r="B49" s="12" t="s">
        <v>75</v>
      </c>
      <c r="C49" s="13" t="s">
        <v>76</v>
      </c>
      <c r="D49" s="14" t="s">
        <v>14</v>
      </c>
      <c r="E49" s="15"/>
      <c r="F49" s="15"/>
      <c r="G49" s="16">
        <f>VLOOKUP(B49,[3]Brokers!$B$9:$I$69,7,0)</f>
        <v>0</v>
      </c>
      <c r="H49" s="16">
        <f>VLOOKUP(B49,[3]Brokers!$B$9:$W$69,22,0)</f>
        <v>0</v>
      </c>
      <c r="I49" s="16">
        <f>VLOOKUP(B49,[4]Brokers!$B$9:$R$69,17,0)</f>
        <v>0</v>
      </c>
      <c r="J49" s="16">
        <f>VLOOKUP(B49,[3]Brokers!$B$9:$J$69,9,0)</f>
        <v>0</v>
      </c>
      <c r="K49" s="16">
        <v>0</v>
      </c>
      <c r="L49" s="16">
        <v>0</v>
      </c>
      <c r="M49" s="27">
        <f t="shared" si="2"/>
        <v>0</v>
      </c>
      <c r="N49" s="16">
        <f>VLOOKUP(B49,[4]Brokers!$B$9:$Y$67,24,0)+M49</f>
        <v>0</v>
      </c>
      <c r="O49" s="28" t="e">
        <f t="shared" si="3"/>
        <v>#DIV/0!</v>
      </c>
      <c r="P49" s="25"/>
      <c r="Q49" s="4"/>
    </row>
    <row r="50" spans="1:17" s="1" customFormat="1" ht="15.75" x14ac:dyDescent="0.25">
      <c r="A50" s="15">
        <v>45</v>
      </c>
      <c r="B50" s="12" t="s">
        <v>71</v>
      </c>
      <c r="C50" s="13" t="s">
        <v>72</v>
      </c>
      <c r="D50" s="14" t="s">
        <v>14</v>
      </c>
      <c r="E50" s="29" t="s">
        <v>14</v>
      </c>
      <c r="F50" s="15"/>
      <c r="G50" s="16">
        <f>VLOOKUP(B50,[3]Brokers!$B$9:$I$69,7,0)</f>
        <v>0</v>
      </c>
      <c r="H50" s="16">
        <f>VLOOKUP(B50,[3]Brokers!$B$9:$W$69,22,0)</f>
        <v>0</v>
      </c>
      <c r="I50" s="16">
        <f>VLOOKUP(B50,[4]Brokers!$B$9:$R$69,17,0)</f>
        <v>0</v>
      </c>
      <c r="J50" s="16">
        <f>VLOOKUP(B50,[3]Brokers!$B$9:$J$69,9,0)</f>
        <v>0</v>
      </c>
      <c r="K50" s="16">
        <v>0</v>
      </c>
      <c r="L50" s="16">
        <v>0</v>
      </c>
      <c r="M50" s="27">
        <f t="shared" si="2"/>
        <v>0</v>
      </c>
      <c r="N50" s="16">
        <f>VLOOKUP(B50,[4]Brokers!$B$9:$Y$67,24,0)+M50</f>
        <v>0</v>
      </c>
      <c r="O50" s="28" t="e">
        <f t="shared" si="3"/>
        <v>#DIV/0!</v>
      </c>
      <c r="P50" s="25"/>
      <c r="Q50" s="4"/>
    </row>
    <row r="51" spans="1:17" s="1" customFormat="1" ht="15.75" x14ac:dyDescent="0.25">
      <c r="A51" s="15">
        <v>48</v>
      </c>
      <c r="B51" s="12" t="s">
        <v>100</v>
      </c>
      <c r="C51" s="13" t="s">
        <v>101</v>
      </c>
      <c r="D51" s="14" t="s">
        <v>14</v>
      </c>
      <c r="E51" s="15"/>
      <c r="F51" s="15"/>
      <c r="G51" s="16">
        <f>VLOOKUP(B51,[3]Brokers!$B$9:$I$69,7,0)</f>
        <v>0</v>
      </c>
      <c r="H51" s="16">
        <f>VLOOKUP(B51,[3]Brokers!$B$9:$W$69,22,0)</f>
        <v>0</v>
      </c>
      <c r="I51" s="16">
        <f>VLOOKUP(B51,[4]Brokers!$B$9:$R$69,17,0)</f>
        <v>0</v>
      </c>
      <c r="J51" s="16">
        <f>VLOOKUP(B51,[3]Brokers!$B$9:$J$69,9,0)</f>
        <v>0</v>
      </c>
      <c r="K51" s="16">
        <v>0</v>
      </c>
      <c r="L51" s="16">
        <v>0</v>
      </c>
      <c r="M51" s="27">
        <f t="shared" si="2"/>
        <v>0</v>
      </c>
      <c r="N51" s="16">
        <f>VLOOKUP(B51,[4]Brokers!$B$9:$Y$67,24,0)+M51</f>
        <v>0</v>
      </c>
      <c r="O51" s="28" t="e">
        <f t="shared" si="3"/>
        <v>#DIV/0!</v>
      </c>
      <c r="P51" s="25"/>
      <c r="Q51" s="4"/>
    </row>
    <row r="52" spans="1:17" s="1" customFormat="1" ht="15.75" x14ac:dyDescent="0.25">
      <c r="A52" s="15">
        <v>50</v>
      </c>
      <c r="B52" s="12" t="s">
        <v>92</v>
      </c>
      <c r="C52" s="13" t="s">
        <v>93</v>
      </c>
      <c r="D52" s="14" t="s">
        <v>14</v>
      </c>
      <c r="E52" s="29" t="s">
        <v>14</v>
      </c>
      <c r="F52" s="15" t="s">
        <v>14</v>
      </c>
      <c r="G52" s="16">
        <f>VLOOKUP(B52,[3]Brokers!$B$9:$I$69,7,0)</f>
        <v>0</v>
      </c>
      <c r="H52" s="16">
        <f>VLOOKUP(B52,[3]Brokers!$B$9:$W$69,22,0)</f>
        <v>0</v>
      </c>
      <c r="I52" s="16">
        <f>VLOOKUP(B52,[4]Brokers!$B$9:$R$69,17,0)</f>
        <v>0</v>
      </c>
      <c r="J52" s="16">
        <f>VLOOKUP(B52,[3]Brokers!$B$9:$J$69,9,0)</f>
        <v>0</v>
      </c>
      <c r="K52" s="16">
        <v>0</v>
      </c>
      <c r="L52" s="16">
        <v>0</v>
      </c>
      <c r="M52" s="27">
        <f t="shared" si="2"/>
        <v>0</v>
      </c>
      <c r="N52" s="16">
        <f>VLOOKUP(B52,[4]Brokers!$B$9:$Y$67,24,0)+M52</f>
        <v>0</v>
      </c>
      <c r="O52" s="28" t="e">
        <f t="shared" si="3"/>
        <v>#DIV/0!</v>
      </c>
      <c r="P52" s="25"/>
      <c r="Q52" s="4"/>
    </row>
    <row r="53" spans="1:17" s="1" customFormat="1" ht="15.75" x14ac:dyDescent="0.25">
      <c r="A53" s="15">
        <v>51</v>
      </c>
      <c r="B53" s="12" t="s">
        <v>133</v>
      </c>
      <c r="C53" s="13" t="s">
        <v>135</v>
      </c>
      <c r="D53" s="14" t="s">
        <v>14</v>
      </c>
      <c r="E53" s="30" t="s">
        <v>14</v>
      </c>
      <c r="F53" s="14"/>
      <c r="G53" s="16">
        <f>VLOOKUP(B53,[3]Brokers!$B$9:$I$69,7,0)</f>
        <v>0</v>
      </c>
      <c r="H53" s="16">
        <f>VLOOKUP(B53,[3]Brokers!$B$9:$W$69,22,0)</f>
        <v>0</v>
      </c>
      <c r="I53" s="16">
        <f>VLOOKUP(B53,[4]Brokers!$B$9:$R$69,17,0)</f>
        <v>0</v>
      </c>
      <c r="J53" s="16">
        <f>VLOOKUP(B53,[3]Brokers!$B$9:$J$69,9,0)</f>
        <v>0</v>
      </c>
      <c r="K53" s="16">
        <v>0</v>
      </c>
      <c r="L53" s="16">
        <v>0</v>
      </c>
      <c r="M53" s="27">
        <f t="shared" si="2"/>
        <v>0</v>
      </c>
      <c r="N53" s="16">
        <f>VLOOKUP(B53,[4]Brokers!$B$9:$Y$67,24,0)+M53</f>
        <v>0</v>
      </c>
      <c r="O53" s="28" t="e">
        <f t="shared" si="3"/>
        <v>#DIV/0!</v>
      </c>
      <c r="P53" s="25"/>
      <c r="Q53" s="19"/>
    </row>
    <row r="54" spans="1:17" s="1" customFormat="1" ht="15.75" x14ac:dyDescent="0.25">
      <c r="A54" s="15">
        <v>52</v>
      </c>
      <c r="B54" s="12" t="s">
        <v>110</v>
      </c>
      <c r="C54" s="13" t="s">
        <v>111</v>
      </c>
      <c r="D54" s="14" t="s">
        <v>14</v>
      </c>
      <c r="E54" s="15"/>
      <c r="F54" s="15"/>
      <c r="G54" s="16">
        <f>VLOOKUP(B54,[3]Brokers!$B$9:$I$69,7,0)</f>
        <v>0</v>
      </c>
      <c r="H54" s="16">
        <f>VLOOKUP(B54,[3]Brokers!$B$9:$W$69,22,0)</f>
        <v>0</v>
      </c>
      <c r="I54" s="16">
        <f>VLOOKUP(B54,[4]Brokers!$B$9:$R$69,17,0)</f>
        <v>0</v>
      </c>
      <c r="J54" s="16">
        <f>VLOOKUP(B54,[3]Brokers!$B$9:$J$69,9,0)</f>
        <v>0</v>
      </c>
      <c r="K54" s="16">
        <v>0</v>
      </c>
      <c r="L54" s="16">
        <v>0</v>
      </c>
      <c r="M54" s="27">
        <f t="shared" si="2"/>
        <v>0</v>
      </c>
      <c r="N54" s="16">
        <f>VLOOKUP(B54,[4]Brokers!$B$9:$Y$67,24,0)+M54</f>
        <v>0</v>
      </c>
      <c r="O54" s="28" t="e">
        <f t="shared" si="3"/>
        <v>#DIV/0!</v>
      </c>
      <c r="P54" s="25"/>
      <c r="Q54" s="4"/>
    </row>
    <row r="55" spans="1:17" s="1" customFormat="1" ht="15.75" x14ac:dyDescent="0.25">
      <c r="A55" s="15">
        <v>53</v>
      </c>
      <c r="B55" s="12" t="s">
        <v>108</v>
      </c>
      <c r="C55" s="13" t="s">
        <v>109</v>
      </c>
      <c r="D55" s="14"/>
      <c r="E55" s="15"/>
      <c r="F55" s="15"/>
      <c r="G55" s="16">
        <f>VLOOKUP(B55,[3]Brokers!$B$9:$I$69,7,0)</f>
        <v>0</v>
      </c>
      <c r="H55" s="16">
        <f>VLOOKUP(B55,[3]Brokers!$B$9:$W$69,22,0)</f>
        <v>0</v>
      </c>
      <c r="I55" s="16">
        <f>VLOOKUP(B55,[4]Brokers!$B$9:$R$69,17,0)</f>
        <v>0</v>
      </c>
      <c r="J55" s="16">
        <f>VLOOKUP(B55,[3]Brokers!$B$9:$J$69,9,0)</f>
        <v>0</v>
      </c>
      <c r="K55" s="16">
        <v>0</v>
      </c>
      <c r="L55" s="16">
        <v>0</v>
      </c>
      <c r="M55" s="27">
        <f t="shared" si="2"/>
        <v>0</v>
      </c>
      <c r="N55" s="16">
        <f>VLOOKUP(B55,[4]Brokers!$B$9:$Y$67,24,0)+M55</f>
        <v>0</v>
      </c>
      <c r="O55" s="28" t="e">
        <f t="shared" si="3"/>
        <v>#DIV/0!</v>
      </c>
      <c r="P55" s="25"/>
      <c r="Q55" s="4"/>
    </row>
    <row r="56" spans="1:17" s="1" customFormat="1" ht="15.75" x14ac:dyDescent="0.25">
      <c r="A56" s="15">
        <v>54</v>
      </c>
      <c r="B56" s="12" t="s">
        <v>112</v>
      </c>
      <c r="C56" s="13" t="s">
        <v>113</v>
      </c>
      <c r="D56" s="14"/>
      <c r="E56" s="15"/>
      <c r="F56" s="15"/>
      <c r="G56" s="16">
        <f>VLOOKUP(B56,[3]Brokers!$B$9:$I$69,7,0)</f>
        <v>0</v>
      </c>
      <c r="H56" s="16">
        <f>VLOOKUP(B56,[3]Brokers!$B$9:$W$69,22,0)</f>
        <v>0</v>
      </c>
      <c r="I56" s="16">
        <f>VLOOKUP(B56,[4]Brokers!$B$9:$R$69,17,0)</f>
        <v>0</v>
      </c>
      <c r="J56" s="16">
        <f>VLOOKUP(B56,[3]Brokers!$B$9:$J$69,9,0)</f>
        <v>0</v>
      </c>
      <c r="K56" s="16">
        <v>0</v>
      </c>
      <c r="L56" s="16">
        <v>0</v>
      </c>
      <c r="M56" s="27">
        <f t="shared" si="2"/>
        <v>0</v>
      </c>
      <c r="N56" s="16">
        <f>VLOOKUP(B56,[4]Brokers!$B$9:$Y$67,24,0)+M56</f>
        <v>0</v>
      </c>
      <c r="O56" s="28" t="e">
        <f t="shared" si="3"/>
        <v>#DIV/0!</v>
      </c>
      <c r="P56" s="25"/>
      <c r="Q56" s="4"/>
    </row>
    <row r="57" spans="1:17" s="1" customFormat="1" ht="15.75" x14ac:dyDescent="0.25">
      <c r="A57" s="15">
        <v>55</v>
      </c>
      <c r="B57" s="12" t="s">
        <v>102</v>
      </c>
      <c r="C57" s="13" t="s">
        <v>103</v>
      </c>
      <c r="D57" s="14"/>
      <c r="E57" s="15"/>
      <c r="F57" s="15"/>
      <c r="G57" s="16">
        <f>VLOOKUP(B57,[3]Brokers!$B$9:$I$69,7,0)</f>
        <v>0</v>
      </c>
      <c r="H57" s="16">
        <f>VLOOKUP(B57,[3]Brokers!$B$9:$W$69,22,0)</f>
        <v>0</v>
      </c>
      <c r="I57" s="16">
        <f>VLOOKUP(B57,[4]Brokers!$B$9:$R$69,17,0)</f>
        <v>0</v>
      </c>
      <c r="J57" s="16">
        <f>VLOOKUP(B57,[3]Brokers!$B$9:$J$69,9,0)</f>
        <v>0</v>
      </c>
      <c r="K57" s="16">
        <v>0</v>
      </c>
      <c r="L57" s="16">
        <v>0</v>
      </c>
      <c r="M57" s="27">
        <f t="shared" si="2"/>
        <v>0</v>
      </c>
      <c r="N57" s="16">
        <f>VLOOKUP(B57,[4]Brokers!$B$9:$Y$67,24,0)+M57</f>
        <v>0</v>
      </c>
      <c r="O57" s="28" t="e">
        <f t="shared" si="3"/>
        <v>#DIV/0!</v>
      </c>
      <c r="P57" s="25"/>
      <c r="Q57" s="19"/>
    </row>
    <row r="58" spans="1:17" s="1" customFormat="1" ht="15.75" x14ac:dyDescent="0.25">
      <c r="A58" s="15">
        <v>56</v>
      </c>
      <c r="B58" s="12" t="s">
        <v>116</v>
      </c>
      <c r="C58" s="13" t="s">
        <v>117</v>
      </c>
      <c r="D58" s="14"/>
      <c r="E58" s="15"/>
      <c r="F58" s="15"/>
      <c r="G58" s="16">
        <f>VLOOKUP(B58,[3]Brokers!$B$9:$I$69,7,0)</f>
        <v>0</v>
      </c>
      <c r="H58" s="16">
        <f>VLOOKUP(B58,[3]Brokers!$B$9:$W$69,22,0)</f>
        <v>0</v>
      </c>
      <c r="I58" s="16">
        <f>VLOOKUP(B58,[4]Brokers!$B$9:$R$69,17,0)</f>
        <v>0</v>
      </c>
      <c r="J58" s="16">
        <f>VLOOKUP(B58,[3]Brokers!$B$9:$J$69,9,0)</f>
        <v>0</v>
      </c>
      <c r="K58" s="16">
        <v>0</v>
      </c>
      <c r="L58" s="16">
        <v>0</v>
      </c>
      <c r="M58" s="27">
        <f t="shared" si="2"/>
        <v>0</v>
      </c>
      <c r="N58" s="16">
        <f>VLOOKUP(B58,[4]Brokers!$B$9:$Y$67,24,0)+M58</f>
        <v>0</v>
      </c>
      <c r="O58" s="28" t="e">
        <f t="shared" si="3"/>
        <v>#DIV/0!</v>
      </c>
      <c r="P58" s="25"/>
      <c r="Q58" s="4"/>
    </row>
    <row r="59" spans="1:17" s="1" customFormat="1" ht="15.75" x14ac:dyDescent="0.25">
      <c r="A59" s="15">
        <v>57</v>
      </c>
      <c r="B59" s="12" t="s">
        <v>114</v>
      </c>
      <c r="C59" s="13" t="s">
        <v>115</v>
      </c>
      <c r="D59" s="14"/>
      <c r="E59" s="15"/>
      <c r="F59" s="15"/>
      <c r="G59" s="16">
        <f>VLOOKUP(B59,[3]Brokers!$B$9:$I$69,7,0)</f>
        <v>0</v>
      </c>
      <c r="H59" s="16">
        <f>VLOOKUP(B59,[3]Brokers!$B$9:$W$69,22,0)</f>
        <v>0</v>
      </c>
      <c r="I59" s="16">
        <f>VLOOKUP(B59,[4]Brokers!$B$9:$R$69,17,0)</f>
        <v>0</v>
      </c>
      <c r="J59" s="16">
        <f>VLOOKUP(B59,[3]Brokers!$B$9:$J$69,9,0)</f>
        <v>0</v>
      </c>
      <c r="K59" s="16">
        <v>0</v>
      </c>
      <c r="L59" s="16">
        <v>0</v>
      </c>
      <c r="M59" s="27">
        <f t="shared" si="2"/>
        <v>0</v>
      </c>
      <c r="N59" s="16">
        <f>VLOOKUP(B59,[4]Brokers!$B$9:$Y$67,24,0)+M59</f>
        <v>0</v>
      </c>
      <c r="O59" s="28" t="e">
        <f t="shared" si="3"/>
        <v>#DIV/0!</v>
      </c>
      <c r="P59" s="25"/>
      <c r="Q59" s="4"/>
    </row>
    <row r="60" spans="1:17" s="1" customFormat="1" ht="15.75" x14ac:dyDescent="0.25">
      <c r="A60" s="15">
        <v>58</v>
      </c>
      <c r="B60" s="12" t="s">
        <v>120</v>
      </c>
      <c r="C60" s="13" t="s">
        <v>121</v>
      </c>
      <c r="D60" s="14"/>
      <c r="E60" s="15"/>
      <c r="F60" s="15"/>
      <c r="G60" s="16">
        <f>VLOOKUP(B60,[3]Brokers!$B$9:$I$69,7,0)</f>
        <v>0</v>
      </c>
      <c r="H60" s="16">
        <f>VLOOKUP(B60,[3]Brokers!$B$9:$W$69,22,0)</f>
        <v>0</v>
      </c>
      <c r="I60" s="16">
        <f>VLOOKUP(B60,[4]Brokers!$B$9:$R$69,17,0)</f>
        <v>0</v>
      </c>
      <c r="J60" s="16">
        <f>VLOOKUP(B60,[3]Brokers!$B$9:$J$69,9,0)</f>
        <v>0</v>
      </c>
      <c r="K60" s="16">
        <v>0</v>
      </c>
      <c r="L60" s="16">
        <v>0</v>
      </c>
      <c r="M60" s="27">
        <f t="shared" si="2"/>
        <v>0</v>
      </c>
      <c r="N60" s="16">
        <f>VLOOKUP(B60,[4]Brokers!$B$9:$Y$67,24,0)+M60</f>
        <v>0</v>
      </c>
      <c r="O60" s="28" t="e">
        <f t="shared" si="3"/>
        <v>#DIV/0!</v>
      </c>
      <c r="P60" s="25"/>
      <c r="Q60" s="19"/>
    </row>
    <row r="61" spans="1:17" s="1" customFormat="1" ht="15.75" x14ac:dyDescent="0.25">
      <c r="A61" s="15">
        <v>59</v>
      </c>
      <c r="B61" s="12" t="s">
        <v>122</v>
      </c>
      <c r="C61" s="13" t="s">
        <v>123</v>
      </c>
      <c r="D61" s="14"/>
      <c r="E61" s="15"/>
      <c r="F61" s="15"/>
      <c r="G61" s="16">
        <f>VLOOKUP(B61,[3]Brokers!$B$9:$I$69,7,0)</f>
        <v>0</v>
      </c>
      <c r="H61" s="16">
        <f>VLOOKUP(B61,[3]Brokers!$B$9:$W$69,22,0)</f>
        <v>0</v>
      </c>
      <c r="I61" s="16">
        <f>VLOOKUP(B61,[4]Brokers!$B$9:$R$69,17,0)</f>
        <v>0</v>
      </c>
      <c r="J61" s="16">
        <f>VLOOKUP(B61,[3]Brokers!$B$9:$J$69,9,0)</f>
        <v>0</v>
      </c>
      <c r="K61" s="16">
        <v>0</v>
      </c>
      <c r="L61" s="16">
        <v>0</v>
      </c>
      <c r="M61" s="27">
        <f t="shared" si="2"/>
        <v>0</v>
      </c>
      <c r="N61" s="16">
        <f>VLOOKUP(B61,[4]Brokers!$B$9:$Y$67,24,0)+M61</f>
        <v>0</v>
      </c>
      <c r="O61" s="28" t="e">
        <f t="shared" si="3"/>
        <v>#DIV/0!</v>
      </c>
      <c r="P61" s="25"/>
      <c r="Q61" s="19"/>
    </row>
  </sheetData>
  <sortState ref="A3:O61">
    <sortCondition descending="1" ref="N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2019-05-16T02:50:16Z</cp:lastPrinted>
  <dcterms:created xsi:type="dcterms:W3CDTF">2017-06-09T07:51:20Z</dcterms:created>
  <dcterms:modified xsi:type="dcterms:W3CDTF">2020-01-13T06:05:44Z</dcterms:modified>
</cp:coreProperties>
</file>