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Sheet1!$A$15:$P$70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6" i="1"/>
  <c r="M28" i="1"/>
  <c r="M27" i="1"/>
  <c r="M24" i="1"/>
  <c r="M29" i="1"/>
  <c r="M30" i="1"/>
  <c r="M32" i="1"/>
  <c r="M34" i="1"/>
  <c r="M31" i="1"/>
  <c r="M33" i="1"/>
  <c r="M35" i="1"/>
  <c r="M36" i="1"/>
  <c r="M37" i="1"/>
  <c r="M39" i="1"/>
  <c r="M38" i="1"/>
  <c r="M40" i="1"/>
  <c r="M42" i="1"/>
  <c r="M41" i="1"/>
  <c r="M44" i="1"/>
  <c r="M45" i="1"/>
  <c r="M46" i="1"/>
  <c r="M43" i="1"/>
  <c r="M47" i="1"/>
  <c r="M48" i="1"/>
  <c r="M50" i="1"/>
  <c r="M49" i="1"/>
  <c r="M51" i="1"/>
  <c r="M52" i="1"/>
  <c r="M53" i="1"/>
  <c r="M55" i="1"/>
  <c r="M56" i="1"/>
  <c r="M54" i="1"/>
  <c r="M57" i="1"/>
  <c r="M58" i="1"/>
  <c r="M60" i="1"/>
  <c r="M59" i="1"/>
  <c r="M61" i="1"/>
  <c r="M62" i="1"/>
  <c r="M63" i="1"/>
  <c r="M64" i="1"/>
  <c r="M65" i="1"/>
  <c r="M66" i="1"/>
  <c r="M67" i="1"/>
  <c r="M68" i="1"/>
  <c r="M69" i="1"/>
  <c r="M16" i="1"/>
  <c r="J17" i="1"/>
  <c r="J18" i="1"/>
  <c r="J19" i="1"/>
  <c r="J20" i="1"/>
  <c r="J21" i="1"/>
  <c r="J22" i="1"/>
  <c r="J23" i="1"/>
  <c r="J26" i="1"/>
  <c r="J28" i="1"/>
  <c r="J27" i="1"/>
  <c r="J24" i="1"/>
  <c r="J29" i="1"/>
  <c r="J30" i="1"/>
  <c r="J32" i="1"/>
  <c r="J34" i="1"/>
  <c r="J31" i="1"/>
  <c r="J33" i="1"/>
  <c r="J35" i="1"/>
  <c r="J36" i="1"/>
  <c r="J37" i="1"/>
  <c r="J39" i="1"/>
  <c r="J38" i="1"/>
  <c r="J40" i="1"/>
  <c r="J42" i="1"/>
  <c r="J41" i="1"/>
  <c r="J44" i="1"/>
  <c r="J45" i="1"/>
  <c r="J46" i="1"/>
  <c r="J43" i="1"/>
  <c r="J47" i="1"/>
  <c r="J48" i="1"/>
  <c r="J50" i="1"/>
  <c r="J49" i="1"/>
  <c r="J51" i="1"/>
  <c r="J52" i="1"/>
  <c r="J53" i="1"/>
  <c r="J55" i="1"/>
  <c r="J56" i="1"/>
  <c r="J54" i="1"/>
  <c r="J57" i="1"/>
  <c r="J58" i="1"/>
  <c r="J60" i="1"/>
  <c r="J59" i="1"/>
  <c r="J61" i="1"/>
  <c r="J62" i="1"/>
  <c r="J63" i="1"/>
  <c r="J64" i="1"/>
  <c r="J65" i="1"/>
  <c r="J66" i="1"/>
  <c r="J67" i="1"/>
  <c r="J68" i="1"/>
  <c r="J69" i="1"/>
  <c r="J16" i="1"/>
  <c r="I17" i="1"/>
  <c r="I18" i="1"/>
  <c r="I19" i="1"/>
  <c r="I20" i="1"/>
  <c r="I21" i="1"/>
  <c r="I22" i="1"/>
  <c r="I23" i="1"/>
  <c r="I26" i="1"/>
  <c r="I28" i="1"/>
  <c r="I27" i="1"/>
  <c r="I24" i="1"/>
  <c r="I29" i="1"/>
  <c r="I30" i="1"/>
  <c r="I32" i="1"/>
  <c r="I34" i="1"/>
  <c r="I31" i="1"/>
  <c r="I33" i="1"/>
  <c r="I35" i="1"/>
  <c r="I36" i="1"/>
  <c r="I37" i="1"/>
  <c r="I39" i="1"/>
  <c r="I38" i="1"/>
  <c r="I40" i="1"/>
  <c r="I42" i="1"/>
  <c r="I41" i="1"/>
  <c r="I44" i="1"/>
  <c r="I45" i="1"/>
  <c r="I46" i="1"/>
  <c r="I43" i="1"/>
  <c r="I47" i="1"/>
  <c r="I48" i="1"/>
  <c r="I50" i="1"/>
  <c r="I49" i="1"/>
  <c r="I51" i="1"/>
  <c r="I52" i="1"/>
  <c r="I53" i="1"/>
  <c r="I55" i="1"/>
  <c r="I56" i="1"/>
  <c r="I54" i="1"/>
  <c r="I57" i="1"/>
  <c r="I58" i="1"/>
  <c r="I60" i="1"/>
  <c r="I59" i="1"/>
  <c r="I61" i="1"/>
  <c r="I62" i="1"/>
  <c r="I63" i="1"/>
  <c r="I64" i="1"/>
  <c r="I65" i="1"/>
  <c r="I66" i="1"/>
  <c r="I67" i="1"/>
  <c r="I68" i="1"/>
  <c r="I69" i="1"/>
  <c r="I16" i="1"/>
  <c r="G17" i="1"/>
  <c r="G18" i="1"/>
  <c r="G19" i="1"/>
  <c r="G20" i="1"/>
  <c r="G21" i="1"/>
  <c r="G22" i="1"/>
  <c r="G23" i="1"/>
  <c r="G26" i="1"/>
  <c r="G28" i="1"/>
  <c r="G27" i="1"/>
  <c r="G24" i="1"/>
  <c r="G29" i="1"/>
  <c r="G30" i="1"/>
  <c r="G32" i="1"/>
  <c r="G34" i="1"/>
  <c r="G31" i="1"/>
  <c r="G33" i="1"/>
  <c r="G35" i="1"/>
  <c r="G36" i="1"/>
  <c r="G37" i="1"/>
  <c r="G39" i="1"/>
  <c r="G38" i="1"/>
  <c r="G40" i="1"/>
  <c r="G42" i="1"/>
  <c r="G41" i="1"/>
  <c r="G44" i="1"/>
  <c r="G45" i="1"/>
  <c r="G46" i="1"/>
  <c r="G43" i="1"/>
  <c r="G47" i="1"/>
  <c r="G48" i="1"/>
  <c r="G50" i="1"/>
  <c r="G49" i="1"/>
  <c r="G51" i="1"/>
  <c r="G52" i="1"/>
  <c r="G53" i="1"/>
  <c r="G55" i="1"/>
  <c r="G56" i="1"/>
  <c r="G54" i="1"/>
  <c r="G57" i="1"/>
  <c r="G58" i="1"/>
  <c r="G60" i="1"/>
  <c r="G59" i="1"/>
  <c r="G61" i="1"/>
  <c r="G62" i="1"/>
  <c r="G63" i="1"/>
  <c r="G64" i="1"/>
  <c r="G65" i="1"/>
  <c r="G66" i="1"/>
  <c r="G67" i="1"/>
  <c r="G68" i="1"/>
  <c r="G69" i="1"/>
  <c r="G16" i="1"/>
  <c r="R15" i="1" l="1"/>
  <c r="N79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0" i="1" l="1"/>
  <c r="E70" i="1"/>
  <c r="F70" i="1"/>
  <c r="H70" i="1" l="1"/>
  <c r="N70" i="1"/>
  <c r="O31" i="1" l="1"/>
  <c r="O63" i="1"/>
  <c r="O17" i="1"/>
  <c r="O22" i="1"/>
  <c r="O34" i="1"/>
  <c r="O61" i="1"/>
  <c r="O41" i="1"/>
  <c r="O54" i="1"/>
  <c r="O25" i="1"/>
  <c r="O38" i="1"/>
  <c r="O64" i="1"/>
  <c r="O20" i="1"/>
  <c r="O44" i="1"/>
  <c r="O60" i="1"/>
  <c r="O40" i="1"/>
  <c r="O29" i="1"/>
  <c r="O24" i="1"/>
  <c r="O51" i="1"/>
  <c r="O42" i="1"/>
  <c r="O23" i="1"/>
  <c r="O33" i="1"/>
  <c r="O27" i="1"/>
  <c r="O35" i="1"/>
  <c r="O32" i="1"/>
  <c r="O66" i="1"/>
  <c r="O68" i="1"/>
  <c r="O36" i="1"/>
  <c r="O39" i="1"/>
  <c r="O46" i="1"/>
  <c r="O43" i="1"/>
  <c r="O58" i="1"/>
  <c r="O26" i="1"/>
  <c r="O50" i="1"/>
  <c r="O16" i="1"/>
  <c r="O69" i="1"/>
  <c r="O18" i="1"/>
  <c r="O19" i="1"/>
  <c r="O56" i="1"/>
  <c r="O48" i="1"/>
  <c r="O45" i="1"/>
  <c r="O47" i="1"/>
  <c r="O37" i="1"/>
  <c r="O62" i="1"/>
  <c r="O30" i="1"/>
  <c r="O28" i="1"/>
  <c r="O59" i="1"/>
  <c r="O57" i="1"/>
  <c r="O67" i="1"/>
  <c r="O52" i="1"/>
  <c r="O55" i="1"/>
  <c r="O53" i="1"/>
  <c r="O49" i="1"/>
  <c r="O21" i="1"/>
  <c r="O65" i="1"/>
  <c r="O70" i="1" l="1"/>
</calcChain>
</file>

<file path=xl/sharedStrings.xml><?xml version="1.0" encoding="utf-8"?>
<sst xmlns="http://schemas.openxmlformats.org/spreadsheetml/2006/main" count="220" uniqueCount="133">
  <si>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</si>
  <si>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</si>
  <si>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</si>
  <si>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</si>
  <si>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</si>
  <si>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</si>
  <si>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</si>
  <si>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</si>
  <si>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</si>
  <si>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</si>
  <si>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</si>
  <si>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</si>
  <si>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</si>
  <si>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</si>
  <si>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</si>
  <si>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</si>
  <si>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</si>
  <si>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</si>
  <si>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</si>
  <si>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</si>
  <si>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</si>
  <si>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</si>
  <si>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</si>
  <si>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</si>
  <si>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</si>
  <si>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</si>
  <si>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</si>
  <si>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</si>
  <si>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</si>
  <si>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</si>
  <si>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</si>
  <si>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</si>
  <si>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</si>
  <si>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</si>
  <si>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</si>
  <si>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</si>
  <si>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</si>
  <si>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</si>
  <si>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</si>
  <si>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</si>
  <si>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</si>
  <si>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</si>
  <si>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</si>
  <si>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</si>
  <si>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</si>
  <si>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</si>
  <si>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</si>
  <si>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</si>
  <si>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</si>
  <si>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</si>
  <si>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</si>
  <si>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</si>
  <si>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</si>
  <si>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</si>
  <si>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</si>
  <si>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</si>
  <si>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</si>
  <si>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</si>
  <si>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</si>
  <si>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</si>
  <si>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</si>
  <si>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</si>
  <si>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</si>
  <si>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</si>
  <si>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</si>
  <si>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</si>
  <si>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</si>
  <si>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</si>
  <si>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</si>
  <si>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</si>
  <si>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</si>
  <si>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</si>
  <si>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</si>
  <si>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</si>
  <si>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</si>
  <si>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</si>
  <si>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</si>
  <si>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</si>
  <si>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</si>
  <si>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</si>
  <si>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</si>
  <si>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</si>
  <si>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</si>
  <si>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</si>
  <si>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</si>
  <si>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</si>
  <si>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</si>
  <si>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</si>
  <si>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</si>
  <si>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</si>
  <si>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</si>
  <si>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</si>
  <si>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</si>
  <si>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</si>
  <si>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</si>
  <si>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</si>
  <si>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</si>
  <si>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</si>
  <si>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</si>
  <si>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</si>
  <si>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</si>
  <si>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</si>
  <si>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</si>
  <si>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</si>
  <si>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</si>
  <si>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</si>
  <si>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</si>
  <si>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</si>
  <si>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</si>
  <si>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</si>
  <si>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</si>
  <si>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</si>
  <si>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</si>
  <si>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</si>
  <si>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</si>
  <si>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</si>
  <si>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</si>
  <si>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</si>
  <si>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</si>
  <si>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</si>
  <si>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</si>
  <si>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</si>
  <si>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</si>
  <si>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</si>
  <si>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</si>
  <si>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</si>
  <si>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</si>
  <si>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ХБҮЦ</t>
  </si>
  <si>
    <t xml:space="preserve">2022 оны 8 дугаар сарын 31-ний байдлаар </t>
  </si>
  <si>
    <t>8-р сарын арилжааны дүн</t>
  </si>
  <si>
    <t>"ДИ ЭЙЧ КАПИТАЛ ҮЦК" ХХК</t>
  </si>
  <si>
    <t>БОНД</t>
  </si>
  <si>
    <t>ХУВЬЦАА /Монбийф/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</si>
</sst>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43" fontId="5" fillId="0" borderId="0" xfId="0" applyNumberFormat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626866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 ХХК</v>
          </cell>
          <cell r="D7">
            <v>540</v>
          </cell>
          <cell r="E7">
            <v>461341.33</v>
          </cell>
          <cell r="F7">
            <v>16372</v>
          </cell>
          <cell r="G7">
            <v>8434320.5199999996</v>
          </cell>
          <cell r="H7">
            <v>8895661.8499999996</v>
          </cell>
          <cell r="I7">
            <v>0</v>
          </cell>
          <cell r="J7">
            <v>0</v>
          </cell>
          <cell r="K7">
            <v>5</v>
          </cell>
          <cell r="L7">
            <v>490000</v>
          </cell>
          <cell r="M7">
            <v>490000</v>
          </cell>
          <cell r="N7">
            <v>49667</v>
          </cell>
          <cell r="O7">
            <v>2235015</v>
          </cell>
          <cell r="R7">
            <v>2235015</v>
          </cell>
          <cell r="S7">
            <v>66584</v>
          </cell>
          <cell r="T7">
            <v>11620676.85</v>
          </cell>
        </row>
        <row r="8">
          <cell r="B8" t="str">
            <v>APS</v>
          </cell>
          <cell r="C8" t="str">
            <v>Азиа Пасифик секьюритис ХХК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434168</v>
          </cell>
          <cell r="E9">
            <v>97678991.969999999</v>
          </cell>
          <cell r="F9">
            <v>865154</v>
          </cell>
          <cell r="G9">
            <v>333299317.79000002</v>
          </cell>
          <cell r="H9">
            <v>430978309.75999999</v>
          </cell>
          <cell r="I9">
            <v>0</v>
          </cell>
          <cell r="J9">
            <v>0</v>
          </cell>
          <cell r="K9">
            <v>54</v>
          </cell>
          <cell r="L9">
            <v>5292000</v>
          </cell>
          <cell r="M9">
            <v>5292000</v>
          </cell>
          <cell r="N9">
            <v>576392</v>
          </cell>
          <cell r="O9">
            <v>25937640</v>
          </cell>
          <cell r="R9">
            <v>25937640</v>
          </cell>
          <cell r="S9">
            <v>1875768</v>
          </cell>
          <cell r="T9">
            <v>462207949.75999999</v>
          </cell>
        </row>
        <row r="10">
          <cell r="B10" t="str">
            <v>ARGB</v>
          </cell>
          <cell r="C10" t="str">
            <v>Аргай бэст ХХК</v>
          </cell>
          <cell r="D10">
            <v>23931</v>
          </cell>
          <cell r="E10">
            <v>15352654</v>
          </cell>
          <cell r="F10">
            <v>49549</v>
          </cell>
          <cell r="G10">
            <v>42928740.159999996</v>
          </cell>
          <cell r="H10">
            <v>58281394.159999996</v>
          </cell>
          <cell r="I10">
            <v>54</v>
          </cell>
          <cell r="J10">
            <v>12319627.380000001</v>
          </cell>
          <cell r="K10">
            <v>5</v>
          </cell>
          <cell r="L10">
            <v>495000</v>
          </cell>
          <cell r="M10">
            <v>12814627.380000001</v>
          </cell>
          <cell r="N10">
            <v>300947</v>
          </cell>
          <cell r="O10">
            <v>13542615</v>
          </cell>
          <cell r="R10">
            <v>13542615</v>
          </cell>
          <cell r="S10">
            <v>374486</v>
          </cell>
          <cell r="T10">
            <v>84638636.539999992</v>
          </cell>
        </row>
        <row r="11">
          <cell r="B11" t="str">
            <v>BATS</v>
          </cell>
          <cell r="C11" t="str">
            <v>Батс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BDSC</v>
          </cell>
          <cell r="C12" t="str">
            <v>БиДиСек ХК</v>
          </cell>
          <cell r="D12">
            <v>1949897</v>
          </cell>
          <cell r="E12">
            <v>414411450.82999998</v>
          </cell>
          <cell r="F12">
            <v>1090746</v>
          </cell>
          <cell r="G12">
            <v>203618090.12</v>
          </cell>
          <cell r="H12">
            <v>618029540.95000005</v>
          </cell>
          <cell r="I12">
            <v>279</v>
          </cell>
          <cell r="J12">
            <v>88762176</v>
          </cell>
          <cell r="K12">
            <v>204</v>
          </cell>
          <cell r="L12">
            <v>57773187.380000003</v>
          </cell>
          <cell r="M12">
            <v>146535363.38</v>
          </cell>
          <cell r="N12">
            <v>5084499</v>
          </cell>
          <cell r="O12">
            <v>228802455</v>
          </cell>
          <cell r="R12">
            <v>228802455</v>
          </cell>
          <cell r="S12">
            <v>8125625</v>
          </cell>
          <cell r="T12">
            <v>993367359.33000004</v>
          </cell>
        </row>
        <row r="13">
          <cell r="B13" t="str">
            <v>BKOC</v>
          </cell>
          <cell r="C13" t="str">
            <v>БКО Капитал ҮЦК</v>
          </cell>
          <cell r="D13">
            <v>0</v>
          </cell>
          <cell r="E13">
            <v>0</v>
          </cell>
          <cell r="F13">
            <v>126570</v>
          </cell>
          <cell r="G13">
            <v>5995695.4699999997</v>
          </cell>
          <cell r="H13">
            <v>5995695.4699999997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126792</v>
          </cell>
          <cell r="O13">
            <v>5705640</v>
          </cell>
          <cell r="R13">
            <v>5705640</v>
          </cell>
          <cell r="S13">
            <v>253362</v>
          </cell>
          <cell r="T13">
            <v>11701335.469999999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2117</v>
          </cell>
          <cell r="G16">
            <v>2926450</v>
          </cell>
          <cell r="H16">
            <v>2926450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2117</v>
          </cell>
          <cell r="T16">
            <v>2926450</v>
          </cell>
        </row>
        <row r="17">
          <cell r="B17" t="str">
            <v>BULG</v>
          </cell>
          <cell r="C17" t="str">
            <v>Булган брокер ХХК</v>
          </cell>
          <cell r="D17">
            <v>28</v>
          </cell>
          <cell r="E17">
            <v>100800</v>
          </cell>
          <cell r="F17">
            <v>3776</v>
          </cell>
          <cell r="G17">
            <v>4156185</v>
          </cell>
          <cell r="H17">
            <v>4256985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52384</v>
          </cell>
          <cell r="O17">
            <v>2357280</v>
          </cell>
          <cell r="R17">
            <v>2357280</v>
          </cell>
          <cell r="S17">
            <v>56188</v>
          </cell>
          <cell r="T17">
            <v>6614265</v>
          </cell>
        </row>
        <row r="18">
          <cell r="B18" t="str">
            <v>BUMB</v>
          </cell>
          <cell r="C18" t="str">
            <v>Бумбат-Алтай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1376734</v>
          </cell>
          <cell r="O18">
            <v>61953030</v>
          </cell>
          <cell r="R18">
            <v>61953030</v>
          </cell>
          <cell r="S18">
            <v>1376734</v>
          </cell>
          <cell r="T18">
            <v>61953030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40861</v>
          </cell>
          <cell r="E19">
            <v>16406532.82</v>
          </cell>
          <cell r="F19">
            <v>14930</v>
          </cell>
          <cell r="G19">
            <v>9004984.1500000004</v>
          </cell>
          <cell r="H19">
            <v>25411516.969999999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172077</v>
          </cell>
          <cell r="O19">
            <v>7743465</v>
          </cell>
          <cell r="R19">
            <v>7743465</v>
          </cell>
          <cell r="S19">
            <v>227868</v>
          </cell>
          <cell r="T19">
            <v>33154981.969999999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Ди Эйч капитал ҮЦК ХХК</v>
          </cell>
          <cell r="D22">
            <v>33103</v>
          </cell>
          <cell r="E22">
            <v>6345188.0999999996</v>
          </cell>
          <cell r="F22">
            <v>54624</v>
          </cell>
          <cell r="G22">
            <v>77219229</v>
          </cell>
          <cell r="H22">
            <v>83564417.099999994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234</v>
          </cell>
          <cell r="O22">
            <v>10530</v>
          </cell>
          <cell r="R22">
            <v>10530</v>
          </cell>
          <cell r="S22">
            <v>87961</v>
          </cell>
          <cell r="T22">
            <v>83574947.099999994</v>
          </cell>
        </row>
        <row r="23">
          <cell r="B23" t="str">
            <v>DOMI</v>
          </cell>
          <cell r="C23" t="str">
            <v>Домикс сек ҮЦК ХХК</v>
          </cell>
          <cell r="D23">
            <v>11857</v>
          </cell>
          <cell r="E23">
            <v>6090197.3600000003</v>
          </cell>
          <cell r="F23">
            <v>74827</v>
          </cell>
          <cell r="G23">
            <v>6682056.7400000002</v>
          </cell>
          <cell r="H23">
            <v>12772254.100000001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23178</v>
          </cell>
          <cell r="O23">
            <v>1043010</v>
          </cell>
          <cell r="R23">
            <v>1043010</v>
          </cell>
          <cell r="S23">
            <v>109862</v>
          </cell>
          <cell r="T23">
            <v>13815264.100000001</v>
          </cell>
        </row>
        <row r="24">
          <cell r="B24" t="str">
            <v>DRBR</v>
          </cell>
          <cell r="C24" t="str">
            <v>Дархан брокер ХХК</v>
          </cell>
          <cell r="D24">
            <v>70989</v>
          </cell>
          <cell r="E24">
            <v>1666614.72</v>
          </cell>
          <cell r="F24">
            <v>1195</v>
          </cell>
          <cell r="G24">
            <v>3980517.8</v>
          </cell>
          <cell r="H24">
            <v>5647132.5199999996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44731</v>
          </cell>
          <cell r="O24">
            <v>2012895</v>
          </cell>
          <cell r="R24">
            <v>2012895</v>
          </cell>
          <cell r="S24">
            <v>116915</v>
          </cell>
          <cell r="T24">
            <v>7660027.5199999996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1100</v>
          </cell>
          <cell r="E27">
            <v>105552</v>
          </cell>
          <cell r="F27">
            <v>2814</v>
          </cell>
          <cell r="G27">
            <v>2391199</v>
          </cell>
          <cell r="H27">
            <v>2496751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3914</v>
          </cell>
          <cell r="T27">
            <v>2496751</v>
          </cell>
        </row>
        <row r="28">
          <cell r="B28" t="str">
            <v>GAUL</v>
          </cell>
          <cell r="C28" t="str">
            <v>Гаүли ХХК</v>
          </cell>
          <cell r="D28">
            <v>100100</v>
          </cell>
          <cell r="E28">
            <v>28657925.75</v>
          </cell>
          <cell r="F28">
            <v>307499</v>
          </cell>
          <cell r="G28">
            <v>79933160.459999993</v>
          </cell>
          <cell r="H28">
            <v>108591086.20999999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633676</v>
          </cell>
          <cell r="O28">
            <v>28515420</v>
          </cell>
          <cell r="R28">
            <v>28515420</v>
          </cell>
          <cell r="S28">
            <v>1041275</v>
          </cell>
          <cell r="T28">
            <v>137106506.20999998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8802</v>
          </cell>
          <cell r="E29">
            <v>1643694.88</v>
          </cell>
          <cell r="F29">
            <v>236</v>
          </cell>
          <cell r="G29">
            <v>1982400</v>
          </cell>
          <cell r="H29">
            <v>3626094.88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87308</v>
          </cell>
          <cell r="O29">
            <v>3928860</v>
          </cell>
          <cell r="R29">
            <v>3928860</v>
          </cell>
          <cell r="S29">
            <v>96346</v>
          </cell>
          <cell r="T29">
            <v>7554954.8799999999</v>
          </cell>
        </row>
        <row r="30">
          <cell r="B30" t="str">
            <v>GDSC</v>
          </cell>
          <cell r="C30" t="str">
            <v>Гүүдсек ХХК</v>
          </cell>
          <cell r="D30">
            <v>796721</v>
          </cell>
          <cell r="E30">
            <v>78849952.790000007</v>
          </cell>
          <cell r="F30">
            <v>806693</v>
          </cell>
          <cell r="G30">
            <v>84893591.489999995</v>
          </cell>
          <cell r="H30">
            <v>163743544.28</v>
          </cell>
          <cell r="I30">
            <v>0</v>
          </cell>
          <cell r="J30">
            <v>0</v>
          </cell>
          <cell r="K30">
            <v>10</v>
          </cell>
          <cell r="L30">
            <v>3192740</v>
          </cell>
          <cell r="M30">
            <v>3192740</v>
          </cell>
          <cell r="N30">
            <v>42147</v>
          </cell>
          <cell r="O30">
            <v>1896615</v>
          </cell>
          <cell r="R30">
            <v>1896615</v>
          </cell>
          <cell r="S30">
            <v>1645571</v>
          </cell>
          <cell r="T30">
            <v>168832899.28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2487413</v>
          </cell>
          <cell r="E31">
            <v>734454965.54999995</v>
          </cell>
          <cell r="F31">
            <v>1632927</v>
          </cell>
          <cell r="G31">
            <v>441431971.29000002</v>
          </cell>
          <cell r="H31">
            <v>1175886936.8399999</v>
          </cell>
          <cell r="I31">
            <v>125</v>
          </cell>
          <cell r="J31">
            <v>33881263</v>
          </cell>
          <cell r="K31">
            <v>229</v>
          </cell>
          <cell r="L31">
            <v>72478139</v>
          </cell>
          <cell r="M31">
            <v>106359402</v>
          </cell>
          <cell r="N31">
            <v>2909632</v>
          </cell>
          <cell r="O31">
            <v>130933440</v>
          </cell>
          <cell r="R31">
            <v>130933440</v>
          </cell>
          <cell r="S31">
            <v>7030326</v>
          </cell>
          <cell r="T31">
            <v>1413179778.8399999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1500</v>
          </cell>
          <cell r="E33">
            <v>309000</v>
          </cell>
          <cell r="F33">
            <v>0</v>
          </cell>
          <cell r="G33">
            <v>0</v>
          </cell>
          <cell r="H33">
            <v>309000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0</v>
          </cell>
          <cell r="S33">
            <v>1500</v>
          </cell>
          <cell r="T33">
            <v>309000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68122</v>
          </cell>
          <cell r="E34">
            <v>187279404.02000001</v>
          </cell>
          <cell r="F34">
            <v>173516</v>
          </cell>
          <cell r="G34">
            <v>232856995.59999999</v>
          </cell>
          <cell r="H34">
            <v>420136399.62</v>
          </cell>
          <cell r="I34">
            <v>5000</v>
          </cell>
          <cell r="J34">
            <v>499600000</v>
          </cell>
          <cell r="K34">
            <v>5000</v>
          </cell>
          <cell r="L34">
            <v>499600000</v>
          </cell>
          <cell r="M34">
            <v>999200000</v>
          </cell>
          <cell r="N34">
            <v>121128</v>
          </cell>
          <cell r="O34">
            <v>5450760</v>
          </cell>
          <cell r="R34">
            <v>5450760</v>
          </cell>
          <cell r="S34">
            <v>372766</v>
          </cell>
          <cell r="T34">
            <v>1424787159.6199999</v>
          </cell>
        </row>
        <row r="35">
          <cell r="B35" t="str">
            <v>LFTI6</v>
          </cell>
          <cell r="C35" t="str">
            <v>Лайфтайм инвестмент ХХК</v>
          </cell>
          <cell r="D35">
            <v>5645</v>
          </cell>
          <cell r="E35">
            <v>4885825</v>
          </cell>
          <cell r="F35">
            <v>0</v>
          </cell>
          <cell r="G35">
            <v>0</v>
          </cell>
          <cell r="H35">
            <v>4885825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10000</v>
          </cell>
          <cell r="O35">
            <v>450000</v>
          </cell>
          <cell r="R35">
            <v>450000</v>
          </cell>
          <cell r="S35">
            <v>15645</v>
          </cell>
          <cell r="T35">
            <v>5335825</v>
          </cell>
        </row>
        <row r="36">
          <cell r="B36" t="str">
            <v>MERG</v>
          </cell>
          <cell r="C36" t="str">
            <v>Мэргэн санаа ХХК</v>
          </cell>
          <cell r="D36">
            <v>3388</v>
          </cell>
          <cell r="E36">
            <v>1040309.9</v>
          </cell>
          <cell r="F36">
            <v>11049</v>
          </cell>
          <cell r="G36">
            <v>4027673.55</v>
          </cell>
          <cell r="H36">
            <v>5067983.45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39584</v>
          </cell>
          <cell r="O36">
            <v>1781280</v>
          </cell>
          <cell r="R36">
            <v>1781280</v>
          </cell>
          <cell r="S36">
            <v>54021</v>
          </cell>
          <cell r="T36">
            <v>6849263.4500000002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519064</v>
          </cell>
          <cell r="E37">
            <v>208095285.66999999</v>
          </cell>
          <cell r="F37">
            <v>458230</v>
          </cell>
          <cell r="G37">
            <v>343500407.31999999</v>
          </cell>
          <cell r="H37">
            <v>551595692.99000001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590330</v>
          </cell>
          <cell r="O37">
            <v>26564850</v>
          </cell>
          <cell r="R37">
            <v>26564850</v>
          </cell>
          <cell r="S37">
            <v>1567624</v>
          </cell>
          <cell r="T37">
            <v>578160542.99000001</v>
          </cell>
        </row>
        <row r="38">
          <cell r="B38" t="str">
            <v>MICC</v>
          </cell>
          <cell r="C38" t="str">
            <v>Эм Ай Си Си ХХК</v>
          </cell>
          <cell r="D38">
            <v>9661</v>
          </cell>
          <cell r="E38">
            <v>2281955.2799999998</v>
          </cell>
          <cell r="F38">
            <v>1846</v>
          </cell>
          <cell r="G38">
            <v>4199014</v>
          </cell>
          <cell r="H38">
            <v>6480969.2799999993</v>
          </cell>
          <cell r="I38">
            <v>0</v>
          </cell>
          <cell r="J38">
            <v>0</v>
          </cell>
          <cell r="K38">
            <v>21</v>
          </cell>
          <cell r="L38">
            <v>1890000</v>
          </cell>
          <cell r="M38">
            <v>1890000</v>
          </cell>
          <cell r="N38">
            <v>6821</v>
          </cell>
          <cell r="O38">
            <v>306945</v>
          </cell>
          <cell r="R38">
            <v>306945</v>
          </cell>
          <cell r="S38">
            <v>18349</v>
          </cell>
          <cell r="T38">
            <v>8677914.2799999993</v>
          </cell>
        </row>
        <row r="39">
          <cell r="B39" t="str">
            <v>MNET</v>
          </cell>
          <cell r="C39" t="str">
            <v>Ард секюритиз ХХК</v>
          </cell>
          <cell r="D39">
            <v>2303270</v>
          </cell>
          <cell r="E39">
            <v>1085739297.0799999</v>
          </cell>
          <cell r="F39">
            <v>1601336</v>
          </cell>
          <cell r="G39">
            <v>1026266609.89</v>
          </cell>
          <cell r="H39">
            <v>2112005906.9699998</v>
          </cell>
          <cell r="I39">
            <v>2</v>
          </cell>
          <cell r="J39">
            <v>190000</v>
          </cell>
          <cell r="K39">
            <v>3</v>
          </cell>
          <cell r="L39">
            <v>287280</v>
          </cell>
          <cell r="M39">
            <v>477280</v>
          </cell>
          <cell r="N39">
            <v>2476509</v>
          </cell>
          <cell r="O39">
            <v>111442905</v>
          </cell>
          <cell r="R39">
            <v>111442905</v>
          </cell>
          <cell r="S39">
            <v>6381120</v>
          </cell>
          <cell r="T39">
            <v>2223926091.9699998</v>
          </cell>
        </row>
        <row r="40">
          <cell r="B40" t="str">
            <v>MOHU</v>
          </cell>
          <cell r="C40" t="str">
            <v>Монгол хувьцаа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15986</v>
          </cell>
          <cell r="E43">
            <v>7173265.7300000004</v>
          </cell>
          <cell r="F43">
            <v>147135</v>
          </cell>
          <cell r="G43">
            <v>7773781.0800000001</v>
          </cell>
          <cell r="H43">
            <v>14947046.810000001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153285</v>
          </cell>
          <cell r="O43">
            <v>6897825</v>
          </cell>
          <cell r="R43">
            <v>6897825</v>
          </cell>
          <cell r="S43">
            <v>316406</v>
          </cell>
          <cell r="T43">
            <v>21844871.810000002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133254</v>
          </cell>
          <cell r="E44">
            <v>268104291.84</v>
          </cell>
          <cell r="F44">
            <v>519986</v>
          </cell>
          <cell r="G44">
            <v>24275063.690000001</v>
          </cell>
          <cell r="H44">
            <v>292379355.53000003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112353</v>
          </cell>
          <cell r="O44">
            <v>5055885</v>
          </cell>
          <cell r="R44">
            <v>5055885</v>
          </cell>
          <cell r="S44">
            <v>765593</v>
          </cell>
          <cell r="T44">
            <v>297435240.53000003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260363</v>
          </cell>
          <cell r="E45">
            <v>45557996</v>
          </cell>
          <cell r="F45">
            <v>2024197</v>
          </cell>
          <cell r="G45">
            <v>322598879.89999998</v>
          </cell>
          <cell r="H45">
            <v>368156875.89999998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3001</v>
          </cell>
          <cell r="O45">
            <v>135045</v>
          </cell>
          <cell r="R45">
            <v>135045</v>
          </cell>
          <cell r="S45">
            <v>2287561</v>
          </cell>
          <cell r="T45">
            <v>368291920.89999998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41473</v>
          </cell>
          <cell r="E46">
            <v>3403269.34</v>
          </cell>
          <cell r="F46">
            <v>372365</v>
          </cell>
          <cell r="G46">
            <v>18872257.34</v>
          </cell>
          <cell r="H46">
            <v>22275526.68</v>
          </cell>
          <cell r="I46">
            <v>30</v>
          </cell>
          <cell r="J46">
            <v>2730000</v>
          </cell>
          <cell r="K46">
            <v>5</v>
          </cell>
          <cell r="L46">
            <v>490000</v>
          </cell>
          <cell r="M46">
            <v>3220000</v>
          </cell>
          <cell r="N46">
            <v>29916</v>
          </cell>
          <cell r="O46">
            <v>1346220</v>
          </cell>
          <cell r="R46">
            <v>1346220</v>
          </cell>
          <cell r="S46">
            <v>443789</v>
          </cell>
          <cell r="T46">
            <v>26841746.68</v>
          </cell>
        </row>
        <row r="47">
          <cell r="B47" t="str">
            <v>SANR</v>
          </cell>
          <cell r="C47" t="str">
            <v>Санар ХХК</v>
          </cell>
          <cell r="D47">
            <v>70</v>
          </cell>
          <cell r="E47">
            <v>97020</v>
          </cell>
          <cell r="F47">
            <v>3805</v>
          </cell>
          <cell r="G47">
            <v>5984580</v>
          </cell>
          <cell r="H47">
            <v>6081600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20000</v>
          </cell>
          <cell r="O47">
            <v>900000</v>
          </cell>
          <cell r="R47">
            <v>900000</v>
          </cell>
          <cell r="S47">
            <v>23875</v>
          </cell>
          <cell r="T47">
            <v>6981600</v>
          </cell>
        </row>
        <row r="48">
          <cell r="B48" t="str">
            <v>SECP</v>
          </cell>
          <cell r="C48" t="str">
            <v>СИКАП</v>
          </cell>
          <cell r="D48">
            <v>3300700</v>
          </cell>
          <cell r="E48">
            <v>67671000</v>
          </cell>
          <cell r="F48">
            <v>3300000</v>
          </cell>
          <cell r="G48">
            <v>67370000</v>
          </cell>
          <cell r="H48">
            <v>135041000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117317</v>
          </cell>
          <cell r="O48">
            <v>5279265</v>
          </cell>
          <cell r="R48">
            <v>5279265</v>
          </cell>
          <cell r="S48">
            <v>6718017</v>
          </cell>
          <cell r="T48">
            <v>140320265</v>
          </cell>
        </row>
        <row r="49">
          <cell r="B49" t="str">
            <v>SGC</v>
          </cell>
          <cell r="C49" t="str">
            <v>Эс Жи Капитал ХХК</v>
          </cell>
          <cell r="D49">
            <v>0</v>
          </cell>
          <cell r="E49">
            <v>0</v>
          </cell>
          <cell r="F49">
            <v>5000</v>
          </cell>
          <cell r="G49">
            <v>510000</v>
          </cell>
          <cell r="H49">
            <v>510000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46023</v>
          </cell>
          <cell r="O49">
            <v>2071035</v>
          </cell>
          <cell r="R49">
            <v>2071035</v>
          </cell>
          <cell r="S49">
            <v>51023</v>
          </cell>
          <cell r="T49">
            <v>2581035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677905</v>
          </cell>
          <cell r="E51">
            <v>1600249079.8800001</v>
          </cell>
          <cell r="F51">
            <v>651494</v>
          </cell>
          <cell r="G51">
            <v>1613948189.4400001</v>
          </cell>
          <cell r="H51">
            <v>3214197269.3200002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1088885</v>
          </cell>
          <cell r="O51">
            <v>48999825</v>
          </cell>
          <cell r="R51">
            <v>48999825</v>
          </cell>
          <cell r="S51">
            <v>2418284</v>
          </cell>
          <cell r="T51">
            <v>3263197094.3200002</v>
          </cell>
        </row>
        <row r="52">
          <cell r="B52" t="str">
            <v>STOK</v>
          </cell>
          <cell r="C52" t="str">
            <v>Стоклаб секьюритиз ҮЦК</v>
          </cell>
          <cell r="D52">
            <v>13018</v>
          </cell>
          <cell r="E52">
            <v>2693429.46</v>
          </cell>
          <cell r="F52">
            <v>2437</v>
          </cell>
          <cell r="G52">
            <v>578048.65</v>
          </cell>
          <cell r="H52">
            <v>3271478.11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73297</v>
          </cell>
          <cell r="O52">
            <v>3298365</v>
          </cell>
          <cell r="R52">
            <v>3298365</v>
          </cell>
          <cell r="S52">
            <v>88752</v>
          </cell>
          <cell r="T52">
            <v>6569843.1099999994</v>
          </cell>
        </row>
        <row r="53">
          <cell r="B53" t="str">
            <v>TABO</v>
          </cell>
          <cell r="C53" t="str">
            <v>Таван богд ХХК</v>
          </cell>
          <cell r="D53">
            <v>0</v>
          </cell>
          <cell r="E53">
            <v>0</v>
          </cell>
          <cell r="F53">
            <v>30652</v>
          </cell>
          <cell r="G53">
            <v>12430756</v>
          </cell>
          <cell r="H53">
            <v>12430756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355703</v>
          </cell>
          <cell r="O53">
            <v>16006635</v>
          </cell>
          <cell r="R53">
            <v>16006635</v>
          </cell>
          <cell r="S53">
            <v>386355</v>
          </cell>
          <cell r="T53">
            <v>28437391</v>
          </cell>
        </row>
        <row r="54">
          <cell r="B54" t="str">
            <v>TCHB</v>
          </cell>
          <cell r="C54" t="str">
            <v>Тулгат чандмань баян ХХК</v>
          </cell>
          <cell r="D54">
            <v>2160</v>
          </cell>
          <cell r="E54">
            <v>5870800</v>
          </cell>
          <cell r="F54">
            <v>1348</v>
          </cell>
          <cell r="G54">
            <v>2182244</v>
          </cell>
          <cell r="H54">
            <v>8053044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66621</v>
          </cell>
          <cell r="O54">
            <v>2997945</v>
          </cell>
          <cell r="R54">
            <v>2997945</v>
          </cell>
          <cell r="S54">
            <v>70129</v>
          </cell>
          <cell r="T54">
            <v>11050989</v>
          </cell>
        </row>
        <row r="55">
          <cell r="B55" t="str">
            <v>TDB</v>
          </cell>
          <cell r="C55" t="str">
            <v>Ти ди би секьюритис ХХК</v>
          </cell>
          <cell r="D55">
            <v>1151761</v>
          </cell>
          <cell r="E55">
            <v>246061013.62</v>
          </cell>
          <cell r="F55">
            <v>730912</v>
          </cell>
          <cell r="G55">
            <v>153968779.78999999</v>
          </cell>
          <cell r="H55">
            <v>400029793.40999997</v>
          </cell>
          <cell r="I55">
            <v>46</v>
          </cell>
          <cell r="J55">
            <v>4505280</v>
          </cell>
          <cell r="K55">
            <v>0</v>
          </cell>
          <cell r="L55">
            <v>0</v>
          </cell>
          <cell r="M55">
            <v>4505280</v>
          </cell>
          <cell r="N55">
            <v>1308257</v>
          </cell>
          <cell r="O55">
            <v>58871565</v>
          </cell>
          <cell r="R55">
            <v>58871565</v>
          </cell>
          <cell r="S55">
            <v>3190976</v>
          </cell>
          <cell r="T55">
            <v>463406638.40999997</v>
          </cell>
        </row>
        <row r="56">
          <cell r="B56" t="str">
            <v>TNGR</v>
          </cell>
          <cell r="C56" t="str">
            <v>Тэнгэр капитал ХХК</v>
          </cell>
          <cell r="D56">
            <v>7019</v>
          </cell>
          <cell r="E56">
            <v>1986448.55</v>
          </cell>
          <cell r="F56">
            <v>1623</v>
          </cell>
          <cell r="G56">
            <v>4774179.5</v>
          </cell>
          <cell r="H56">
            <v>6760628.0499999998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34571</v>
          </cell>
          <cell r="O56">
            <v>1555695</v>
          </cell>
          <cell r="R56">
            <v>1555695</v>
          </cell>
          <cell r="S56">
            <v>43213</v>
          </cell>
          <cell r="T56">
            <v>8316323.0499999998</v>
          </cell>
        </row>
        <row r="57">
          <cell r="B57" t="str">
            <v>TTOL</v>
          </cell>
          <cell r="C57" t="str">
            <v>Апекс Капитал ҮЦК</v>
          </cell>
          <cell r="D57">
            <v>3401070</v>
          </cell>
          <cell r="E57">
            <v>780779964.69000006</v>
          </cell>
          <cell r="F57">
            <v>2540854</v>
          </cell>
          <cell r="G57">
            <v>740392748.79999995</v>
          </cell>
          <cell r="H57">
            <v>1521172713.49</v>
          </cell>
          <cell r="I57">
            <v>106</v>
          </cell>
          <cell r="J57">
            <v>10589000</v>
          </cell>
          <cell r="K57">
            <v>106</v>
          </cell>
          <cell r="L57">
            <v>10589000</v>
          </cell>
          <cell r="M57">
            <v>21178000</v>
          </cell>
          <cell r="N57">
            <v>16555312</v>
          </cell>
          <cell r="O57">
            <v>744989040</v>
          </cell>
          <cell r="P57">
            <v>64285700</v>
          </cell>
          <cell r="Q57">
            <v>2892856500</v>
          </cell>
          <cell r="R57">
            <v>3637845540</v>
          </cell>
          <cell r="S57">
            <v>86783148</v>
          </cell>
          <cell r="T57">
            <v>5180196253.4899998</v>
          </cell>
        </row>
        <row r="58">
          <cell r="B58" t="str">
            <v>UNDR</v>
          </cell>
          <cell r="C58" t="str">
            <v>Өндөрхаан инвест ХХК</v>
          </cell>
          <cell r="D58">
            <v>2700</v>
          </cell>
          <cell r="E58">
            <v>482400</v>
          </cell>
          <cell r="F58">
            <v>1745</v>
          </cell>
          <cell r="G58">
            <v>2803622.34</v>
          </cell>
          <cell r="H58">
            <v>3286022.34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35802</v>
          </cell>
          <cell r="O58">
            <v>1611090</v>
          </cell>
          <cell r="R58">
            <v>1611090</v>
          </cell>
          <cell r="S58">
            <v>40247</v>
          </cell>
          <cell r="T58">
            <v>4897112.34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1607234</v>
          </cell>
          <cell r="E59">
            <v>233244160.24000001</v>
          </cell>
          <cell r="F59">
            <v>1782443</v>
          </cell>
          <cell r="G59">
            <v>206647879.88</v>
          </cell>
          <cell r="H59">
            <v>439892040.12</v>
          </cell>
          <cell r="I59">
            <v>483</v>
          </cell>
          <cell r="J59">
            <v>47382300</v>
          </cell>
          <cell r="K59">
            <v>483</v>
          </cell>
          <cell r="L59">
            <v>47382300</v>
          </cell>
          <cell r="M59">
            <v>94764600</v>
          </cell>
          <cell r="N59">
            <v>29560587</v>
          </cell>
          <cell r="O59">
            <v>1330226415</v>
          </cell>
          <cell r="R59">
            <v>1330226415</v>
          </cell>
          <cell r="S59">
            <v>32951230</v>
          </cell>
          <cell r="T59">
            <v>1864883055.1199999</v>
          </cell>
        </row>
        <row r="60">
          <cell r="B60" t="str">
            <v>ZRGD</v>
          </cell>
          <cell r="C60" t="str">
            <v>Зэргэд ХХК</v>
          </cell>
          <cell r="D60">
            <v>7886</v>
          </cell>
          <cell r="E60">
            <v>4907573.82</v>
          </cell>
          <cell r="F60">
            <v>80757</v>
          </cell>
          <cell r="G60">
            <v>55299032.460000001</v>
          </cell>
          <cell r="H60">
            <v>60206606.280000001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R60">
            <v>0</v>
          </cell>
          <cell r="S60">
            <v>88643</v>
          </cell>
          <cell r="T60">
            <v>60206606.280000001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8"/>
  <sheetViews>
    <sheetView tabSelected="1" topLeftCell="D13" zoomScale="71" zoomScaleNormal="71" zoomScaleSheetLayoutView="70" zoomScalePageLayoutView="70" workbookViewId="0">
      <selection activeCell="P70" sqref="P70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1" width="21.42578125" style="1" customWidth="1"/>
    <col min="12" max="12" width="17.570312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43" t="s">
        <v>0</v>
      </c>
      <c r="E9" s="43"/>
      <c r="F9" s="43"/>
      <c r="G9" s="43"/>
      <c r="H9" s="43"/>
      <c r="I9" s="43"/>
      <c r="J9" s="43"/>
      <c r="K9" s="43"/>
      <c r="L9" s="43"/>
      <c r="M9" s="9"/>
      <c r="N9" s="9"/>
      <c r="O9" s="9"/>
    </row>
    <row r="11" spans="1:18" ht="15" customHeight="1" thickBot="1" x14ac:dyDescent="0.3">
      <c r="L11" s="44" t="s">
        <v>128</v>
      </c>
      <c r="M11" s="44"/>
      <c r="N11" s="44"/>
      <c r="O11" s="44"/>
    </row>
    <row r="12" spans="1:18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129</v>
      </c>
      <c r="H12" s="49"/>
      <c r="I12" s="49"/>
      <c r="J12" s="49"/>
      <c r="K12" s="49"/>
      <c r="L12" s="49"/>
      <c r="M12" s="49"/>
      <c r="N12" s="51" t="s">
        <v>121</v>
      </c>
      <c r="O12" s="52"/>
    </row>
    <row r="13" spans="1:18" s="8" customFormat="1" ht="15.75" customHeigh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40"/>
      <c r="O13" s="41"/>
      <c r="P13" s="10"/>
    </row>
    <row r="14" spans="1:18" s="8" customFormat="1" ht="33.75" customHeight="1" x14ac:dyDescent="0.25">
      <c r="A14" s="46"/>
      <c r="B14" s="48"/>
      <c r="C14" s="48"/>
      <c r="D14" s="48"/>
      <c r="E14" s="48"/>
      <c r="F14" s="48"/>
      <c r="G14" s="55" t="s">
        <v>5</v>
      </c>
      <c r="H14" s="56"/>
      <c r="I14" s="56"/>
      <c r="J14" s="50" t="s">
        <v>99</v>
      </c>
      <c r="K14" s="50"/>
      <c r="L14" s="50"/>
      <c r="M14" s="50" t="s">
        <v>6</v>
      </c>
      <c r="N14" s="40" t="s">
        <v>7</v>
      </c>
      <c r="O14" s="41" t="s">
        <v>8</v>
      </c>
      <c r="P14" s="10"/>
    </row>
    <row r="15" spans="1:18" s="8" customFormat="1" ht="47.25" x14ac:dyDescent="0.25">
      <c r="A15" s="46"/>
      <c r="B15" s="48"/>
      <c r="C15" s="48"/>
      <c r="D15" s="25" t="s">
        <v>9</v>
      </c>
      <c r="E15" s="25" t="s">
        <v>10</v>
      </c>
      <c r="F15" s="25" t="s">
        <v>11</v>
      </c>
      <c r="G15" s="26" t="s">
        <v>114</v>
      </c>
      <c r="H15" s="11" t="s">
        <v>98</v>
      </c>
      <c r="I15" s="26" t="s">
        <v>115</v>
      </c>
      <c r="J15" s="26" t="s">
        <v>132</v>
      </c>
      <c r="K15" s="39" t="s">
        <v>131</v>
      </c>
      <c r="L15" s="32" t="s">
        <v>127</v>
      </c>
      <c r="M15" s="50"/>
      <c r="N15" s="40"/>
      <c r="O15" s="42"/>
      <c r="P15" s="10"/>
      <c r="R15" s="38">
        <f>G16</f>
        <v>618029540.95000005</v>
      </c>
    </row>
    <row r="16" spans="1:18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VLOOKUP(B16,[1]Brokers!$B$7:$H$60,7,0)</f>
        <v>618029540.95000005</v>
      </c>
      <c r="H16" s="16">
        <v>0</v>
      </c>
      <c r="I16" s="16">
        <f>VLOOKUP(B16,[1]Brokers!$B$7:$M$60,12,0)</f>
        <v>146535363.38</v>
      </c>
      <c r="J16" s="16">
        <f>VLOOKUP(B16,[1]Brokers!$B$7:$R$60,17,0)</f>
        <v>228802455</v>
      </c>
      <c r="K16" s="16" t="s">
        <v>126</v>
      </c>
      <c r="L16" s="16"/>
      <c r="M16" s="24">
        <f>VLOOKUP(B16,[1]Brokers!$B$7:$T$60,19,0)</f>
        <v>993367359.33000004</v>
      </c>
      <c r="N16" s="24">
        <v>178621400275.65997</v>
      </c>
      <c r="O16" s="28">
        <f t="shared" ref="O16:O47" si="0">N16/$N$70</f>
        <v>0.28769605973071244</v>
      </c>
      <c r="R16" s="20"/>
    </row>
    <row r="17" spans="1:18" x14ac:dyDescent="0.25">
      <c r="A17" s="27">
        <f>+A16+1</f>
        <v>2</v>
      </c>
      <c r="B17" s="12" t="s">
        <v>19</v>
      </c>
      <c r="C17" s="13" t="s">
        <v>20</v>
      </c>
      <c r="D17" s="14" t="s">
        <v>14</v>
      </c>
      <c r="E17" s="15" t="s">
        <v>14</v>
      </c>
      <c r="F17" s="15" t="s">
        <v>14</v>
      </c>
      <c r="G17" s="16">
        <f>VLOOKUP(B17,[1]Brokers!$B$7:$H$60,7,0)</f>
        <v>1175886936.8399999</v>
      </c>
      <c r="H17" s="16">
        <v>0</v>
      </c>
      <c r="I17" s="16">
        <f>VLOOKUP(B17,[1]Brokers!$B$7:$M$60,12,0)</f>
        <v>106359402</v>
      </c>
      <c r="J17" s="16">
        <f>VLOOKUP(B17,[1]Brokers!$B$7:$R$60,17,0)</f>
        <v>130933440</v>
      </c>
      <c r="K17" s="16"/>
      <c r="L17" s="16"/>
      <c r="M17" s="24">
        <f>VLOOKUP(B17,[1]Brokers!$B$7:$T$60,19,0)</f>
        <v>1413179778.8399999</v>
      </c>
      <c r="N17" s="24">
        <v>119556942323.42999</v>
      </c>
      <c r="O17" s="28">
        <f t="shared" si="0"/>
        <v>0.19256405540893004</v>
      </c>
      <c r="R17" s="20"/>
    </row>
    <row r="18" spans="1:18" x14ac:dyDescent="0.25">
      <c r="A18" s="27">
        <f t="shared" ref="A18:A61" si="1">+A17+1</f>
        <v>3</v>
      </c>
      <c r="B18" s="12" t="s">
        <v>23</v>
      </c>
      <c r="C18" s="13" t="s">
        <v>116</v>
      </c>
      <c r="D18" s="14" t="s">
        <v>14</v>
      </c>
      <c r="E18" s="15" t="s">
        <v>14</v>
      </c>
      <c r="F18" s="15"/>
      <c r="G18" s="16">
        <f>VLOOKUP(B18,[1]Brokers!$B$7:$H$60,7,0)</f>
        <v>430978309.75999999</v>
      </c>
      <c r="H18" s="16">
        <v>0</v>
      </c>
      <c r="I18" s="16">
        <f>VLOOKUP(B18,[1]Brokers!$B$7:$M$60,12,0)</f>
        <v>5292000</v>
      </c>
      <c r="J18" s="16">
        <f>VLOOKUP(B18,[1]Brokers!$B$7:$R$60,17,0)</f>
        <v>25937640</v>
      </c>
      <c r="K18" s="16"/>
      <c r="L18" s="16"/>
      <c r="M18" s="24">
        <f>VLOOKUP(B18,[1]Brokers!$B$7:$T$60,19,0)</f>
        <v>462207949.75999999</v>
      </c>
      <c r="N18" s="24">
        <v>92438287475.599991</v>
      </c>
      <c r="O18" s="28">
        <f t="shared" si="0"/>
        <v>0.14888546968024671</v>
      </c>
      <c r="R18" s="20"/>
    </row>
    <row r="19" spans="1:18" x14ac:dyDescent="0.25">
      <c r="A19" s="27">
        <f t="shared" si="1"/>
        <v>4</v>
      </c>
      <c r="B19" s="12" t="s">
        <v>31</v>
      </c>
      <c r="C19" s="13" t="s">
        <v>124</v>
      </c>
      <c r="D19" s="14" t="s">
        <v>14</v>
      </c>
      <c r="E19" s="15"/>
      <c r="F19" s="15"/>
      <c r="G19" s="16">
        <f>VLOOKUP(B19,[1]Brokers!$B$7:$H$60,7,0)</f>
        <v>551595692.99000001</v>
      </c>
      <c r="H19" s="16">
        <v>0</v>
      </c>
      <c r="I19" s="16">
        <f>VLOOKUP(B19,[1]Brokers!$B$7:$M$60,12,0)</f>
        <v>0</v>
      </c>
      <c r="J19" s="16">
        <f>VLOOKUP(B19,[1]Brokers!$B$7:$R$60,17,0)</f>
        <v>26564850</v>
      </c>
      <c r="K19" s="16"/>
      <c r="L19" s="16"/>
      <c r="M19" s="24">
        <f>VLOOKUP(B19,[1]Brokers!$B$7:$T$60,19,0)</f>
        <v>578160542.99000001</v>
      </c>
      <c r="N19" s="24">
        <v>56987959987.150002</v>
      </c>
      <c r="O19" s="28">
        <f t="shared" si="0"/>
        <v>9.1787498670889478E-2</v>
      </c>
      <c r="R19" s="20"/>
    </row>
    <row r="20" spans="1:18" x14ac:dyDescent="0.25">
      <c r="A20" s="27">
        <f t="shared" si="1"/>
        <v>5</v>
      </c>
      <c r="B20" s="12" t="s">
        <v>73</v>
      </c>
      <c r="C20" s="13" t="s">
        <v>102</v>
      </c>
      <c r="D20" s="14" t="s">
        <v>14</v>
      </c>
      <c r="E20" s="15"/>
      <c r="F20" s="15" t="s">
        <v>14</v>
      </c>
      <c r="G20" s="16">
        <f>VLOOKUP(B20,[1]Brokers!$B$7:$H$60,7,0)</f>
        <v>1521172713.49</v>
      </c>
      <c r="H20" s="16">
        <v>0</v>
      </c>
      <c r="I20" s="16">
        <f>VLOOKUP(B20,[1]Brokers!$B$7:$M$60,12,0)</f>
        <v>21178000</v>
      </c>
      <c r="J20" s="16">
        <f>VLOOKUP(B20,[1]Brokers!$B$7:$R$60,17,0)</f>
        <v>3637845540</v>
      </c>
      <c r="K20" s="16"/>
      <c r="L20" s="16"/>
      <c r="M20" s="24">
        <f>VLOOKUP(B20,[1]Brokers!$B$7:$T$60,19,0)</f>
        <v>5180196253.4899998</v>
      </c>
      <c r="N20" s="24">
        <v>56874597549.909996</v>
      </c>
      <c r="O20" s="28">
        <f t="shared" si="0"/>
        <v>9.1604911777801154E-2</v>
      </c>
      <c r="R20" s="20"/>
    </row>
    <row r="21" spans="1:18" x14ac:dyDescent="0.25">
      <c r="A21" s="27">
        <f t="shared" si="1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VLOOKUP(B21,[1]Brokers!$B$7:$H$60,7,0)</f>
        <v>2112005906.9699998</v>
      </c>
      <c r="H21" s="16">
        <v>0</v>
      </c>
      <c r="I21" s="16">
        <f>VLOOKUP(B21,[1]Brokers!$B$7:$M$60,12,0)</f>
        <v>477280</v>
      </c>
      <c r="J21" s="16">
        <f>VLOOKUP(B21,[1]Brokers!$B$7:$R$60,17,0)</f>
        <v>111442905</v>
      </c>
      <c r="K21" s="16"/>
      <c r="L21" s="16"/>
      <c r="M21" s="24">
        <f>VLOOKUP(B21,[1]Brokers!$B$7:$T$60,19,0)</f>
        <v>2223926091.9699998</v>
      </c>
      <c r="N21" s="24">
        <v>45898843571.139999</v>
      </c>
      <c r="O21" s="28">
        <f t="shared" si="0"/>
        <v>7.392684427081328E-2</v>
      </c>
      <c r="R21" s="20"/>
    </row>
    <row r="22" spans="1:18" x14ac:dyDescent="0.25">
      <c r="A22" s="27">
        <f t="shared" si="1"/>
        <v>7</v>
      </c>
      <c r="B22" s="12" t="s">
        <v>104</v>
      </c>
      <c r="C22" s="13" t="s">
        <v>105</v>
      </c>
      <c r="D22" s="14" t="s">
        <v>14</v>
      </c>
      <c r="E22" s="14" t="s">
        <v>14</v>
      </c>
      <c r="F22" s="14"/>
      <c r="G22" s="16">
        <f>VLOOKUP(B22,[1]Brokers!$B$7:$H$60,7,0)</f>
        <v>420136399.62</v>
      </c>
      <c r="H22" s="16">
        <v>0</v>
      </c>
      <c r="I22" s="16">
        <f>VLOOKUP(B22,[1]Brokers!$B$7:$M$60,12,0)</f>
        <v>999200000</v>
      </c>
      <c r="J22" s="16">
        <f>VLOOKUP(B22,[1]Brokers!$B$7:$R$60,17,0)</f>
        <v>5450760</v>
      </c>
      <c r="K22" s="16"/>
      <c r="L22" s="16"/>
      <c r="M22" s="24">
        <f>VLOOKUP(B22,[1]Brokers!$B$7:$T$60,19,0)</f>
        <v>1424787159.6199999</v>
      </c>
      <c r="N22" s="24">
        <v>21138048468.209999</v>
      </c>
      <c r="O22" s="28">
        <f t="shared" si="0"/>
        <v>3.404593875826601E-2</v>
      </c>
      <c r="R22" s="20"/>
    </row>
    <row r="23" spans="1:18" x14ac:dyDescent="0.25">
      <c r="A23" s="27">
        <f t="shared" si="1"/>
        <v>8</v>
      </c>
      <c r="B23" s="12" t="s">
        <v>87</v>
      </c>
      <c r="C23" s="13" t="s">
        <v>125</v>
      </c>
      <c r="D23" s="14" t="s">
        <v>14</v>
      </c>
      <c r="E23" s="15"/>
      <c r="F23" s="15"/>
      <c r="G23" s="16">
        <f>VLOOKUP(B23,[1]Brokers!$B$7:$H$60,7,0)</f>
        <v>439892040.12</v>
      </c>
      <c r="H23" s="16">
        <v>0</v>
      </c>
      <c r="I23" s="16">
        <f>VLOOKUP(B23,[1]Brokers!$B$7:$M$60,12,0)</f>
        <v>94764600</v>
      </c>
      <c r="J23" s="16">
        <f>VLOOKUP(B23,[1]Brokers!$B$7:$R$60,17,0)</f>
        <v>1330226415</v>
      </c>
      <c r="K23" s="16"/>
      <c r="L23" s="16"/>
      <c r="M23" s="24">
        <f>VLOOKUP(B23,[1]Brokers!$B$7:$T$60,19,0)</f>
        <v>1864883055.1199999</v>
      </c>
      <c r="N23" s="24">
        <v>10984896040.5</v>
      </c>
      <c r="O23" s="28">
        <f t="shared" si="0"/>
        <v>1.7692792143193144E-2</v>
      </c>
      <c r="R23" s="20"/>
    </row>
    <row r="24" spans="1:18" x14ac:dyDescent="0.25">
      <c r="A24" s="27">
        <f t="shared" si="1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 t="s">
        <v>14</v>
      </c>
      <c r="G24" s="16">
        <f>VLOOKUP(B24,[1]Brokers!$B$7:$H$60,7,0)</f>
        <v>3214197269.3200002</v>
      </c>
      <c r="H24" s="16">
        <v>0</v>
      </c>
      <c r="I24" s="16">
        <f>VLOOKUP(B24,[1]Brokers!$B$7:$M$60,12,0)</f>
        <v>0</v>
      </c>
      <c r="J24" s="16">
        <f>VLOOKUP(B24,[1]Brokers!$B$7:$R$60,17,0)</f>
        <v>48999825</v>
      </c>
      <c r="K24" s="16"/>
      <c r="L24" s="16"/>
      <c r="M24" s="24">
        <f>VLOOKUP(B24,[1]Brokers!$B$7:$T$60,19,0)</f>
        <v>3263197094.3200002</v>
      </c>
      <c r="N24" s="24">
        <v>6164494388.7200012</v>
      </c>
      <c r="O24" s="28">
        <f t="shared" si="0"/>
        <v>9.92882567894917E-3</v>
      </c>
      <c r="R24" s="20"/>
    </row>
    <row r="25" spans="1:18" s="23" customFormat="1" x14ac:dyDescent="0.25">
      <c r="A25" s="27">
        <f t="shared" si="1"/>
        <v>10</v>
      </c>
      <c r="B25" s="12" t="s">
        <v>40</v>
      </c>
      <c r="C25" s="13" t="s">
        <v>41</v>
      </c>
      <c r="D25" s="14" t="s">
        <v>14</v>
      </c>
      <c r="E25" s="15" t="s">
        <v>14</v>
      </c>
      <c r="F25" s="15"/>
      <c r="G25" s="16">
        <v>4885825</v>
      </c>
      <c r="H25" s="16">
        <v>0</v>
      </c>
      <c r="I25" s="16">
        <v>0</v>
      </c>
      <c r="J25" s="16">
        <v>450000</v>
      </c>
      <c r="K25" s="16"/>
      <c r="L25" s="16"/>
      <c r="M25" s="24">
        <v>5335825</v>
      </c>
      <c r="N25" s="24">
        <v>5591193002.8800001</v>
      </c>
      <c r="O25" s="28">
        <f t="shared" si="0"/>
        <v>9.0054394022220565E-3</v>
      </c>
      <c r="P25" s="24"/>
      <c r="R25" s="20"/>
    </row>
    <row r="26" spans="1:18" x14ac:dyDescent="0.25">
      <c r="A26" s="27">
        <f t="shared" si="1"/>
        <v>11</v>
      </c>
      <c r="B26" s="12" t="s">
        <v>24</v>
      </c>
      <c r="C26" s="13" t="s">
        <v>117</v>
      </c>
      <c r="D26" s="14" t="s">
        <v>14</v>
      </c>
      <c r="E26" s="15" t="s">
        <v>14</v>
      </c>
      <c r="F26" s="15"/>
      <c r="G26" s="16">
        <f>VLOOKUP(B26,[1]Brokers!$B$7:$H$60,7,0)</f>
        <v>400029793.40999997</v>
      </c>
      <c r="H26" s="16">
        <v>0</v>
      </c>
      <c r="I26" s="16">
        <f>VLOOKUP(B26,[1]Brokers!$B$7:$M$60,12,0)</f>
        <v>4505280</v>
      </c>
      <c r="J26" s="16">
        <f>VLOOKUP(B26,[1]Brokers!$B$7:$R$60,17,0)</f>
        <v>58871565</v>
      </c>
      <c r="K26" s="16"/>
      <c r="L26" s="16" t="s">
        <v>126</v>
      </c>
      <c r="M26" s="24">
        <f>VLOOKUP(B26,[1]Brokers!$B$7:$T$60,19,0)</f>
        <v>463406638.40999997</v>
      </c>
      <c r="N26" s="24">
        <v>4931674052.0299997</v>
      </c>
      <c r="O26" s="28">
        <f t="shared" si="0"/>
        <v>7.9431870450887114E-3</v>
      </c>
      <c r="R26" s="20"/>
    </row>
    <row r="27" spans="1:18" x14ac:dyDescent="0.25">
      <c r="A27" s="27">
        <f t="shared" si="1"/>
        <v>12</v>
      </c>
      <c r="B27" s="12" t="s">
        <v>85</v>
      </c>
      <c r="C27" s="13" t="s">
        <v>86</v>
      </c>
      <c r="D27" s="14" t="s">
        <v>14</v>
      </c>
      <c r="E27" s="15" t="s">
        <v>14</v>
      </c>
      <c r="F27" s="15" t="s">
        <v>14</v>
      </c>
      <c r="G27" s="16">
        <f>VLOOKUP(B27,[1]Brokers!$B$7:$H$60,7,0)</f>
        <v>163743544.28</v>
      </c>
      <c r="H27" s="16">
        <v>0</v>
      </c>
      <c r="I27" s="16">
        <f>VLOOKUP(B27,[1]Brokers!$B$7:$M$60,12,0)</f>
        <v>3192740</v>
      </c>
      <c r="J27" s="16">
        <f>VLOOKUP(B27,[1]Brokers!$B$7:$R$60,17,0)</f>
        <v>1896615</v>
      </c>
      <c r="K27" s="16"/>
      <c r="L27" s="16"/>
      <c r="M27" s="24">
        <f>VLOOKUP(B27,[1]Brokers!$B$7:$T$60,19,0)</f>
        <v>168832899.28</v>
      </c>
      <c r="N27" s="24">
        <v>3106437105.1399999</v>
      </c>
      <c r="O27" s="28">
        <f t="shared" si="0"/>
        <v>5.0033742517460325E-3</v>
      </c>
      <c r="R27" s="20"/>
    </row>
    <row r="28" spans="1:18" x14ac:dyDescent="0.25">
      <c r="A28" s="27">
        <f t="shared" si="1"/>
        <v>13</v>
      </c>
      <c r="B28" s="12" t="s">
        <v>111</v>
      </c>
      <c r="C28" s="13" t="s">
        <v>112</v>
      </c>
      <c r="D28" s="14" t="s">
        <v>14</v>
      </c>
      <c r="E28" s="15"/>
      <c r="F28" s="14" t="s">
        <v>14</v>
      </c>
      <c r="G28" s="16">
        <f>VLOOKUP(B28,[1]Brokers!$B$7:$H$60,7,0)</f>
        <v>22275526.68</v>
      </c>
      <c r="H28" s="16">
        <v>0</v>
      </c>
      <c r="I28" s="16">
        <f>VLOOKUP(B28,[1]Brokers!$B$7:$M$60,12,0)</f>
        <v>3220000</v>
      </c>
      <c r="J28" s="16">
        <f>VLOOKUP(B28,[1]Brokers!$B$7:$R$60,17,0)</f>
        <v>1346220</v>
      </c>
      <c r="K28" s="16"/>
      <c r="L28" s="16"/>
      <c r="M28" s="24">
        <f>VLOOKUP(B28,[1]Brokers!$B$7:$T$60,19,0)</f>
        <v>26841746.68</v>
      </c>
      <c r="N28" s="24">
        <v>3048140062.5699997</v>
      </c>
      <c r="O28" s="28">
        <f t="shared" si="0"/>
        <v>4.9094782828673919E-3</v>
      </c>
      <c r="R28" s="20"/>
    </row>
    <row r="29" spans="1:18" x14ac:dyDescent="0.25">
      <c r="A29" s="27">
        <f t="shared" si="1"/>
        <v>14</v>
      </c>
      <c r="B29" s="12" t="s">
        <v>38</v>
      </c>
      <c r="C29" s="13" t="s">
        <v>39</v>
      </c>
      <c r="D29" s="14" t="s">
        <v>14</v>
      </c>
      <c r="E29" s="14"/>
      <c r="F29" s="15"/>
      <c r="G29" s="16">
        <f>VLOOKUP(B29,[1]Brokers!$B$7:$H$60,7,0)</f>
        <v>0</v>
      </c>
      <c r="H29" s="16">
        <v>0</v>
      </c>
      <c r="I29" s="16">
        <f>VLOOKUP(B29,[1]Brokers!$B$7:$M$60,12,0)</f>
        <v>0</v>
      </c>
      <c r="J29" s="16">
        <f>VLOOKUP(B29,[1]Brokers!$B$7:$R$60,17,0)</f>
        <v>61953030</v>
      </c>
      <c r="K29" s="16"/>
      <c r="L29" s="16"/>
      <c r="M29" s="24">
        <f>VLOOKUP(B29,[1]Brokers!$B$7:$T$60,19,0)</f>
        <v>61953030</v>
      </c>
      <c r="N29" s="24">
        <v>2621922479.29</v>
      </c>
      <c r="O29" s="28">
        <f t="shared" si="0"/>
        <v>4.2229921221477581E-3</v>
      </c>
      <c r="R29" s="20"/>
    </row>
    <row r="30" spans="1:18" x14ac:dyDescent="0.25">
      <c r="A30" s="27">
        <f t="shared" si="1"/>
        <v>15</v>
      </c>
      <c r="B30" s="12" t="s">
        <v>21</v>
      </c>
      <c r="C30" s="13" t="s">
        <v>22</v>
      </c>
      <c r="D30" s="14" t="s">
        <v>14</v>
      </c>
      <c r="E30" s="15" t="s">
        <v>14</v>
      </c>
      <c r="F30" s="15" t="s">
        <v>14</v>
      </c>
      <c r="G30" s="16">
        <f>VLOOKUP(B30,[1]Brokers!$B$7:$H$60,7,0)</f>
        <v>25411516.969999999</v>
      </c>
      <c r="H30" s="16">
        <v>0</v>
      </c>
      <c r="I30" s="16">
        <f>VLOOKUP(B30,[1]Brokers!$B$7:$M$60,12,0)</f>
        <v>0</v>
      </c>
      <c r="J30" s="16">
        <f>VLOOKUP(B30,[1]Brokers!$B$7:$R$60,17,0)</f>
        <v>7743465</v>
      </c>
      <c r="K30" s="16"/>
      <c r="L30" s="16"/>
      <c r="M30" s="24">
        <f>VLOOKUP(B30,[1]Brokers!$B$7:$T$60,19,0)</f>
        <v>33154981.969999999</v>
      </c>
      <c r="N30" s="24">
        <v>1594248596.95</v>
      </c>
      <c r="O30" s="28">
        <f t="shared" si="0"/>
        <v>2.5677720523179181E-3</v>
      </c>
      <c r="R30" s="20"/>
    </row>
    <row r="31" spans="1:18" x14ac:dyDescent="0.25">
      <c r="A31" s="27">
        <f t="shared" si="1"/>
        <v>16</v>
      </c>
      <c r="B31" s="12" t="s">
        <v>34</v>
      </c>
      <c r="C31" s="13" t="s">
        <v>35</v>
      </c>
      <c r="D31" s="14" t="s">
        <v>14</v>
      </c>
      <c r="E31" s="15" t="s">
        <v>14</v>
      </c>
      <c r="F31" s="15" t="s">
        <v>14</v>
      </c>
      <c r="G31" s="16">
        <f>VLOOKUP(B31,[1]Brokers!$B$7:$H$60,7,0)</f>
        <v>368156875.89999998</v>
      </c>
      <c r="H31" s="16">
        <v>0</v>
      </c>
      <c r="I31" s="16">
        <f>VLOOKUP(B31,[1]Brokers!$B$7:$M$60,12,0)</f>
        <v>0</v>
      </c>
      <c r="J31" s="16">
        <f>VLOOKUP(B31,[1]Brokers!$B$7:$R$60,17,0)</f>
        <v>135045</v>
      </c>
      <c r="K31" s="16"/>
      <c r="L31" s="16"/>
      <c r="M31" s="24">
        <f>VLOOKUP(B31,[1]Brokers!$B$7:$T$60,19,0)</f>
        <v>368291920.89999998</v>
      </c>
      <c r="N31" s="24">
        <v>1381779624.3399999</v>
      </c>
      <c r="O31" s="28">
        <f t="shared" si="0"/>
        <v>2.2255594946927093E-3</v>
      </c>
      <c r="R31" s="20"/>
    </row>
    <row r="32" spans="1:18" x14ac:dyDescent="0.25">
      <c r="A32" s="27">
        <f t="shared" si="1"/>
        <v>17</v>
      </c>
      <c r="B32" s="12" t="s">
        <v>42</v>
      </c>
      <c r="C32" s="13" t="s">
        <v>130</v>
      </c>
      <c r="D32" s="14" t="s">
        <v>14</v>
      </c>
      <c r="E32" s="15"/>
      <c r="F32" s="15"/>
      <c r="G32" s="16">
        <f>VLOOKUP(B32,[1]Brokers!$B$7:$H$60,7,0)</f>
        <v>83564417.099999994</v>
      </c>
      <c r="H32" s="16">
        <v>0</v>
      </c>
      <c r="I32" s="16">
        <f>VLOOKUP(B32,[1]Brokers!$B$7:$M$60,12,0)</f>
        <v>0</v>
      </c>
      <c r="J32" s="16">
        <f>VLOOKUP(B32,[1]Brokers!$B$7:$R$60,17,0)</f>
        <v>10530</v>
      </c>
      <c r="K32" s="16"/>
      <c r="L32" s="16"/>
      <c r="M32" s="24">
        <f>VLOOKUP(B32,[1]Brokers!$B$7:$T$60,19,0)</f>
        <v>83574947.099999994</v>
      </c>
      <c r="N32" s="24">
        <v>1381690350.54</v>
      </c>
      <c r="O32" s="28">
        <f t="shared" si="0"/>
        <v>2.2254157060959483E-3</v>
      </c>
      <c r="R32" s="20"/>
    </row>
    <row r="33" spans="1:18" x14ac:dyDescent="0.25">
      <c r="A33" s="27">
        <f t="shared" si="1"/>
        <v>18</v>
      </c>
      <c r="B33" s="12" t="s">
        <v>15</v>
      </c>
      <c r="C33" s="13" t="s">
        <v>16</v>
      </c>
      <c r="D33" s="14" t="s">
        <v>14</v>
      </c>
      <c r="E33" s="15"/>
      <c r="F33" s="15" t="s">
        <v>14</v>
      </c>
      <c r="G33" s="16">
        <f>VLOOKUP(B33,[1]Brokers!$B$7:$H$60,7,0)</f>
        <v>292379355.53000003</v>
      </c>
      <c r="H33" s="16">
        <v>0</v>
      </c>
      <c r="I33" s="16">
        <f>VLOOKUP(B33,[1]Brokers!$B$7:$M$60,12,0)</f>
        <v>0</v>
      </c>
      <c r="J33" s="16">
        <f>VLOOKUP(B33,[1]Brokers!$B$7:$R$60,17,0)</f>
        <v>5055885</v>
      </c>
      <c r="K33" s="16"/>
      <c r="L33" s="16"/>
      <c r="M33" s="24">
        <f>VLOOKUP(B33,[1]Brokers!$B$7:$T$60,19,0)</f>
        <v>297435240.53000003</v>
      </c>
      <c r="N33" s="24">
        <v>1239115780.5800002</v>
      </c>
      <c r="O33" s="28">
        <f t="shared" si="0"/>
        <v>1.9957783729880958E-3</v>
      </c>
      <c r="R33" s="20"/>
    </row>
    <row r="34" spans="1:18" x14ac:dyDescent="0.25">
      <c r="A34" s="27">
        <f t="shared" si="1"/>
        <v>19</v>
      </c>
      <c r="B34" s="12" t="s">
        <v>55</v>
      </c>
      <c r="C34" s="13" t="s">
        <v>56</v>
      </c>
      <c r="D34" s="14" t="s">
        <v>14</v>
      </c>
      <c r="E34" s="15"/>
      <c r="F34" s="15"/>
      <c r="G34" s="16">
        <f>VLOOKUP(B34,[1]Brokers!$B$7:$H$60,7,0)</f>
        <v>8053044</v>
      </c>
      <c r="H34" s="16">
        <v>0</v>
      </c>
      <c r="I34" s="16">
        <f>VLOOKUP(B34,[1]Brokers!$B$7:$M$60,12,0)</f>
        <v>0</v>
      </c>
      <c r="J34" s="16">
        <f>VLOOKUP(B34,[1]Brokers!$B$7:$R$60,17,0)</f>
        <v>2997945</v>
      </c>
      <c r="K34" s="16"/>
      <c r="L34" s="16"/>
      <c r="M34" s="24">
        <f>VLOOKUP(B34,[1]Brokers!$B$7:$T$60,19,0)</f>
        <v>11050989</v>
      </c>
      <c r="N34" s="24">
        <v>1048453513.11</v>
      </c>
      <c r="O34" s="28">
        <f t="shared" si="0"/>
        <v>1.6886887241230109E-3</v>
      </c>
      <c r="R34" s="20"/>
    </row>
    <row r="35" spans="1:18" x14ac:dyDescent="0.25">
      <c r="A35" s="27">
        <f t="shared" si="1"/>
        <v>20</v>
      </c>
      <c r="B35" s="12" t="s">
        <v>29</v>
      </c>
      <c r="C35" s="13" t="s">
        <v>30</v>
      </c>
      <c r="D35" s="14" t="s">
        <v>14</v>
      </c>
      <c r="E35" s="15" t="s">
        <v>14</v>
      </c>
      <c r="F35" s="15"/>
      <c r="G35" s="16">
        <f>VLOOKUP(B35,[1]Brokers!$B$7:$H$60,7,0)</f>
        <v>108591086.20999999</v>
      </c>
      <c r="H35" s="16">
        <v>0</v>
      </c>
      <c r="I35" s="16">
        <f>VLOOKUP(B35,[1]Brokers!$B$7:$M$60,12,0)</f>
        <v>0</v>
      </c>
      <c r="J35" s="16">
        <f>VLOOKUP(B35,[1]Brokers!$B$7:$R$60,17,0)</f>
        <v>28515420</v>
      </c>
      <c r="K35" s="16"/>
      <c r="L35" s="16"/>
      <c r="M35" s="24">
        <f>VLOOKUP(B35,[1]Brokers!$B$7:$T$60,19,0)</f>
        <v>137106506.20999998</v>
      </c>
      <c r="N35" s="24">
        <v>881678359.52999997</v>
      </c>
      <c r="O35" s="28">
        <f t="shared" si="0"/>
        <v>1.4200727885637567E-3</v>
      </c>
      <c r="R35" s="20"/>
    </row>
    <row r="36" spans="1:18" x14ac:dyDescent="0.25">
      <c r="A36" s="27">
        <f t="shared" si="1"/>
        <v>21</v>
      </c>
      <c r="B36" s="12" t="s">
        <v>101</v>
      </c>
      <c r="C36" s="13" t="s">
        <v>100</v>
      </c>
      <c r="D36" s="14" t="s">
        <v>14</v>
      </c>
      <c r="E36" s="15"/>
      <c r="F36" s="15"/>
      <c r="G36" s="16">
        <f>VLOOKUP(B36,[1]Brokers!$B$7:$H$60,7,0)</f>
        <v>0</v>
      </c>
      <c r="H36" s="16">
        <v>0</v>
      </c>
      <c r="I36" s="16">
        <f>VLOOKUP(B36,[1]Brokers!$B$7:$M$60,12,0)</f>
        <v>0</v>
      </c>
      <c r="J36" s="16">
        <f>VLOOKUP(B36,[1]Brokers!$B$7:$R$60,17,0)</f>
        <v>0</v>
      </c>
      <c r="K36" s="16"/>
      <c r="L36" s="16"/>
      <c r="M36" s="24">
        <f>VLOOKUP(B36,[1]Brokers!$B$7:$T$60,19,0)</f>
        <v>0</v>
      </c>
      <c r="N36" s="24">
        <v>691129434</v>
      </c>
      <c r="O36" s="28">
        <f t="shared" si="0"/>
        <v>1.1131656935779379E-3</v>
      </c>
      <c r="R36" s="20"/>
    </row>
    <row r="37" spans="1:18" x14ac:dyDescent="0.25">
      <c r="A37" s="27">
        <f t="shared" si="1"/>
        <v>22</v>
      </c>
      <c r="B37" s="12" t="s">
        <v>75</v>
      </c>
      <c r="C37" s="13" t="s">
        <v>76</v>
      </c>
      <c r="D37" s="14" t="s">
        <v>14</v>
      </c>
      <c r="E37" s="15"/>
      <c r="F37" s="15"/>
      <c r="G37" s="16">
        <f>VLOOKUP(B37,[1]Brokers!$B$7:$H$60,7,0)</f>
        <v>0</v>
      </c>
      <c r="H37" s="16">
        <v>0</v>
      </c>
      <c r="I37" s="16">
        <f>VLOOKUP(B37,[1]Brokers!$B$7:$M$60,12,0)</f>
        <v>0</v>
      </c>
      <c r="J37" s="16">
        <f>VLOOKUP(B37,[1]Brokers!$B$7:$R$60,17,0)</f>
        <v>0</v>
      </c>
      <c r="K37" s="16"/>
      <c r="L37" s="16"/>
      <c r="M37" s="24">
        <f>VLOOKUP(B37,[1]Brokers!$B$7:$T$60,19,0)</f>
        <v>0</v>
      </c>
      <c r="N37" s="24">
        <v>636605249.4799999</v>
      </c>
      <c r="O37" s="28">
        <f t="shared" si="0"/>
        <v>1.0253464679855614E-3</v>
      </c>
      <c r="R37" s="20"/>
    </row>
    <row r="38" spans="1:18" x14ac:dyDescent="0.25">
      <c r="A38" s="27">
        <f t="shared" si="1"/>
        <v>23</v>
      </c>
      <c r="B38" s="12" t="s">
        <v>79</v>
      </c>
      <c r="C38" s="13" t="s">
        <v>80</v>
      </c>
      <c r="D38" s="14" t="s">
        <v>14</v>
      </c>
      <c r="E38" s="15"/>
      <c r="F38" s="15"/>
      <c r="G38" s="16">
        <f>VLOOKUP(B38,[1]Brokers!$B$7:$H$60,7,0)</f>
        <v>58281394.159999996</v>
      </c>
      <c r="H38" s="16">
        <v>0</v>
      </c>
      <c r="I38" s="16">
        <f>VLOOKUP(B38,[1]Brokers!$B$7:$M$60,12,0)</f>
        <v>12814627.380000001</v>
      </c>
      <c r="J38" s="16">
        <f>VLOOKUP(B38,[1]Brokers!$B$7:$R$60,17,0)</f>
        <v>13542615</v>
      </c>
      <c r="K38" s="16"/>
      <c r="L38" s="16"/>
      <c r="M38" s="24">
        <f>VLOOKUP(B38,[1]Brokers!$B$7:$T$60,19,0)</f>
        <v>84638636.539999992</v>
      </c>
      <c r="N38" s="24">
        <v>584924449.50999999</v>
      </c>
      <c r="O38" s="28">
        <f t="shared" si="0"/>
        <v>9.4210693178130886E-4</v>
      </c>
      <c r="R38" s="20"/>
    </row>
    <row r="39" spans="1:18" x14ac:dyDescent="0.25">
      <c r="A39" s="27">
        <f t="shared" si="1"/>
        <v>24</v>
      </c>
      <c r="B39" s="12" t="s">
        <v>77</v>
      </c>
      <c r="C39" s="13" t="s">
        <v>78</v>
      </c>
      <c r="D39" s="14" t="s">
        <v>14</v>
      </c>
      <c r="E39" s="15" t="s">
        <v>14</v>
      </c>
      <c r="F39" s="15"/>
      <c r="G39" s="16">
        <f>VLOOKUP(B39,[1]Brokers!$B$7:$H$60,7,0)</f>
        <v>6480969.2799999993</v>
      </c>
      <c r="H39" s="16">
        <v>0</v>
      </c>
      <c r="I39" s="16">
        <f>VLOOKUP(B39,[1]Brokers!$B$7:$M$60,12,0)</f>
        <v>1890000</v>
      </c>
      <c r="J39" s="16">
        <f>VLOOKUP(B39,[1]Brokers!$B$7:$R$60,17,0)</f>
        <v>306945</v>
      </c>
      <c r="K39" s="16"/>
      <c r="L39" s="16"/>
      <c r="M39" s="24">
        <f>VLOOKUP(B39,[1]Brokers!$B$7:$T$60,19,0)</f>
        <v>8677914.2799999993</v>
      </c>
      <c r="N39" s="24">
        <v>558972822.55999994</v>
      </c>
      <c r="O39" s="28">
        <f t="shared" si="0"/>
        <v>9.0030801627849618E-4</v>
      </c>
      <c r="P39" s="1"/>
      <c r="R39" s="20"/>
    </row>
    <row r="40" spans="1:18" x14ac:dyDescent="0.25">
      <c r="A40" s="27">
        <f t="shared" si="1"/>
        <v>25</v>
      </c>
      <c r="B40" s="12" t="s">
        <v>83</v>
      </c>
      <c r="C40" s="13" t="s">
        <v>84</v>
      </c>
      <c r="D40" s="14" t="s">
        <v>14</v>
      </c>
      <c r="E40" s="15"/>
      <c r="F40" s="15"/>
      <c r="G40" s="16">
        <f>VLOOKUP(B40,[1]Brokers!$B$7:$H$60,7,0)</f>
        <v>2496751</v>
      </c>
      <c r="H40" s="16">
        <v>0</v>
      </c>
      <c r="I40" s="16">
        <f>VLOOKUP(B40,[1]Brokers!$B$7:$M$60,12,0)</f>
        <v>0</v>
      </c>
      <c r="J40" s="16">
        <f>VLOOKUP(B40,[1]Brokers!$B$7:$R$60,17,0)</f>
        <v>0</v>
      </c>
      <c r="K40" s="16"/>
      <c r="L40" s="16"/>
      <c r="M40" s="24">
        <f>VLOOKUP(B40,[1]Brokers!$B$7:$T$60,19,0)</f>
        <v>2496751</v>
      </c>
      <c r="N40" s="24">
        <v>351649517.07000005</v>
      </c>
      <c r="O40" s="28">
        <f t="shared" si="0"/>
        <v>5.6638331303593924E-4</v>
      </c>
      <c r="R40" s="20"/>
    </row>
    <row r="41" spans="1:18" x14ac:dyDescent="0.25">
      <c r="A41" s="27">
        <f t="shared" si="1"/>
        <v>26</v>
      </c>
      <c r="B41" s="12" t="s">
        <v>43</v>
      </c>
      <c r="C41" s="13" t="s">
        <v>44</v>
      </c>
      <c r="D41" s="14" t="s">
        <v>14</v>
      </c>
      <c r="E41" s="15"/>
      <c r="F41" s="15"/>
      <c r="G41" s="16">
        <f>VLOOKUP(B41,[1]Brokers!$B$7:$H$60,7,0)</f>
        <v>60206606.280000001</v>
      </c>
      <c r="H41" s="16">
        <v>0</v>
      </c>
      <c r="I41" s="16">
        <f>VLOOKUP(B41,[1]Brokers!$B$7:$M$60,12,0)</f>
        <v>0</v>
      </c>
      <c r="J41" s="16">
        <f>VLOOKUP(B41,[1]Brokers!$B$7:$R$60,17,0)</f>
        <v>0</v>
      </c>
      <c r="K41" s="16"/>
      <c r="L41" s="16"/>
      <c r="M41" s="24">
        <f>VLOOKUP(B41,[1]Brokers!$B$7:$T$60,19,0)</f>
        <v>60206606.280000001</v>
      </c>
      <c r="N41" s="24">
        <v>307561416.99000001</v>
      </c>
      <c r="O41" s="28">
        <f t="shared" si="0"/>
        <v>4.9537293771442336E-4</v>
      </c>
      <c r="R41" s="20"/>
    </row>
    <row r="42" spans="1:18" x14ac:dyDescent="0.25">
      <c r="A42" s="27">
        <f t="shared" si="1"/>
        <v>27</v>
      </c>
      <c r="B42" s="12" t="s">
        <v>51</v>
      </c>
      <c r="C42" s="13" t="s">
        <v>52</v>
      </c>
      <c r="D42" s="14" t="s">
        <v>14</v>
      </c>
      <c r="E42" s="15"/>
      <c r="F42" s="15"/>
      <c r="G42" s="16">
        <f>VLOOKUP(B42,[1]Brokers!$B$7:$H$60,7,0)</f>
        <v>12430756</v>
      </c>
      <c r="H42" s="16">
        <v>0</v>
      </c>
      <c r="I42" s="16">
        <f>VLOOKUP(B42,[1]Brokers!$B$7:$M$60,12,0)</f>
        <v>0</v>
      </c>
      <c r="J42" s="16">
        <f>VLOOKUP(B42,[1]Brokers!$B$7:$R$60,17,0)</f>
        <v>16006635</v>
      </c>
      <c r="K42" s="16"/>
      <c r="L42" s="16"/>
      <c r="M42" s="24">
        <f>VLOOKUP(B42,[1]Brokers!$B$7:$T$60,19,0)</f>
        <v>28437391</v>
      </c>
      <c r="N42" s="24">
        <v>278581396.57999998</v>
      </c>
      <c r="O42" s="28">
        <f t="shared" si="0"/>
        <v>4.4869634873904995E-4</v>
      </c>
      <c r="R42" s="20"/>
    </row>
    <row r="43" spans="1:18" x14ac:dyDescent="0.25">
      <c r="A43" s="27">
        <f t="shared" si="1"/>
        <v>28</v>
      </c>
      <c r="B43" s="12" t="s">
        <v>53</v>
      </c>
      <c r="C43" s="13" t="s">
        <v>54</v>
      </c>
      <c r="D43" s="14" t="s">
        <v>14</v>
      </c>
      <c r="E43" s="15" t="s">
        <v>14</v>
      </c>
      <c r="F43" s="15"/>
      <c r="G43" s="16">
        <f>VLOOKUP(B43,[1]Brokers!$B$7:$H$60,7,0)</f>
        <v>135041000</v>
      </c>
      <c r="H43" s="16">
        <v>0</v>
      </c>
      <c r="I43" s="16">
        <f>VLOOKUP(B43,[1]Brokers!$B$7:$M$60,12,0)</f>
        <v>0</v>
      </c>
      <c r="J43" s="16">
        <f>VLOOKUP(B43,[1]Brokers!$B$7:$R$60,17,0)</f>
        <v>5279265</v>
      </c>
      <c r="K43" s="16"/>
      <c r="L43" s="16"/>
      <c r="M43" s="24">
        <f>VLOOKUP(B43,[1]Brokers!$B$7:$T$60,19,0)</f>
        <v>140320265</v>
      </c>
      <c r="N43" s="24">
        <v>272092274.92000002</v>
      </c>
      <c r="O43" s="28">
        <f t="shared" si="0"/>
        <v>4.3824466305181372E-4</v>
      </c>
      <c r="R43" s="20"/>
    </row>
    <row r="44" spans="1:18" x14ac:dyDescent="0.25">
      <c r="A44" s="27">
        <f t="shared" si="1"/>
        <v>29</v>
      </c>
      <c r="B44" s="12" t="s">
        <v>32</v>
      </c>
      <c r="C44" s="13" t="s">
        <v>33</v>
      </c>
      <c r="D44" s="14" t="s">
        <v>14</v>
      </c>
      <c r="E44" s="15"/>
      <c r="F44" s="15"/>
      <c r="G44" s="16">
        <f>VLOOKUP(B44,[1]Brokers!$B$7:$H$60,7,0)</f>
        <v>14947046.810000001</v>
      </c>
      <c r="H44" s="16">
        <v>0</v>
      </c>
      <c r="I44" s="16">
        <f>VLOOKUP(B44,[1]Brokers!$B$7:$M$60,12,0)</f>
        <v>0</v>
      </c>
      <c r="J44" s="16">
        <f>VLOOKUP(B44,[1]Brokers!$B$7:$R$60,17,0)</f>
        <v>6897825</v>
      </c>
      <c r="K44" s="16"/>
      <c r="L44" s="16"/>
      <c r="M44" s="24">
        <f>VLOOKUP(B44,[1]Brokers!$B$7:$T$60,19,0)</f>
        <v>21844871.810000002</v>
      </c>
      <c r="N44" s="24">
        <v>265003083.01000002</v>
      </c>
      <c r="O44" s="28">
        <f t="shared" si="0"/>
        <v>4.2682647589151656E-4</v>
      </c>
      <c r="R44" s="20"/>
    </row>
    <row r="45" spans="1:18" x14ac:dyDescent="0.25">
      <c r="A45" s="27">
        <f t="shared" si="1"/>
        <v>30</v>
      </c>
      <c r="B45" s="12" t="s">
        <v>88</v>
      </c>
      <c r="C45" s="13" t="s">
        <v>89</v>
      </c>
      <c r="D45" s="14" t="s">
        <v>14</v>
      </c>
      <c r="E45" s="15" t="s">
        <v>14</v>
      </c>
      <c r="F45" s="15" t="s">
        <v>14</v>
      </c>
      <c r="G45" s="16">
        <f>VLOOKUP(B45,[1]Brokers!$B$7:$H$60,7,0)</f>
        <v>510000</v>
      </c>
      <c r="H45" s="16">
        <v>0</v>
      </c>
      <c r="I45" s="16">
        <f>VLOOKUP(B45,[1]Brokers!$B$7:$M$60,12,0)</f>
        <v>0</v>
      </c>
      <c r="J45" s="16">
        <f>VLOOKUP(B45,[1]Brokers!$B$7:$R$60,17,0)</f>
        <v>2071035</v>
      </c>
      <c r="K45" s="16"/>
      <c r="L45" s="16"/>
      <c r="M45" s="24">
        <f>VLOOKUP(B45,[1]Brokers!$B$7:$T$60,19,0)</f>
        <v>2581035</v>
      </c>
      <c r="N45" s="24">
        <v>201374229.59999999</v>
      </c>
      <c r="O45" s="28">
        <f t="shared" si="0"/>
        <v>3.2434284076722866E-4</v>
      </c>
      <c r="R45" s="20"/>
    </row>
    <row r="46" spans="1:18" x14ac:dyDescent="0.25">
      <c r="A46" s="27">
        <f t="shared" si="1"/>
        <v>31</v>
      </c>
      <c r="B46" s="12" t="s">
        <v>67</v>
      </c>
      <c r="C46" s="13" t="s">
        <v>68</v>
      </c>
      <c r="D46" s="14" t="s">
        <v>14</v>
      </c>
      <c r="E46" s="15"/>
      <c r="F46" s="15"/>
      <c r="G46" s="16">
        <f>VLOOKUP(B46,[1]Brokers!$B$7:$H$60,7,0)</f>
        <v>5067983.45</v>
      </c>
      <c r="H46" s="16">
        <v>0</v>
      </c>
      <c r="I46" s="16">
        <f>VLOOKUP(B46,[1]Brokers!$B$7:$M$60,12,0)</f>
        <v>0</v>
      </c>
      <c r="J46" s="16">
        <f>VLOOKUP(B46,[1]Brokers!$B$7:$R$60,17,0)</f>
        <v>1781280</v>
      </c>
      <c r="K46" s="16"/>
      <c r="L46" s="16"/>
      <c r="M46" s="24">
        <f>VLOOKUP(B46,[1]Brokers!$B$7:$T$60,19,0)</f>
        <v>6849263.4500000002</v>
      </c>
      <c r="N46" s="24">
        <v>192181246.14999998</v>
      </c>
      <c r="O46" s="28">
        <f t="shared" si="0"/>
        <v>3.0953618763578388E-4</v>
      </c>
      <c r="R46" s="20"/>
    </row>
    <row r="47" spans="1:18" x14ac:dyDescent="0.25">
      <c r="A47" s="27">
        <f t="shared" si="1"/>
        <v>32</v>
      </c>
      <c r="B47" s="12" t="s">
        <v>65</v>
      </c>
      <c r="C47" s="13" t="s">
        <v>66</v>
      </c>
      <c r="D47" s="14" t="s">
        <v>14</v>
      </c>
      <c r="E47" s="15"/>
      <c r="F47" s="15"/>
      <c r="G47" s="16">
        <f>VLOOKUP(B47,[1]Brokers!$B$7:$H$60,7,0)</f>
        <v>5647132.5199999996</v>
      </c>
      <c r="H47" s="16">
        <v>0</v>
      </c>
      <c r="I47" s="16">
        <f>VLOOKUP(B47,[1]Brokers!$B$7:$M$60,12,0)</f>
        <v>0</v>
      </c>
      <c r="J47" s="16">
        <f>VLOOKUP(B47,[1]Brokers!$B$7:$R$60,17,0)</f>
        <v>2012895</v>
      </c>
      <c r="K47" s="16"/>
      <c r="L47" s="16"/>
      <c r="M47" s="24">
        <f>VLOOKUP(B47,[1]Brokers!$B$7:$T$60,19,0)</f>
        <v>7660027.5199999996</v>
      </c>
      <c r="N47" s="24">
        <v>136116757.80000001</v>
      </c>
      <c r="O47" s="28">
        <f t="shared" si="0"/>
        <v>2.1923607597939054E-4</v>
      </c>
      <c r="R47" s="20"/>
    </row>
    <row r="48" spans="1:18" x14ac:dyDescent="0.25">
      <c r="A48" s="27">
        <f t="shared" si="1"/>
        <v>33</v>
      </c>
      <c r="B48" s="12" t="s">
        <v>71</v>
      </c>
      <c r="C48" s="13" t="s">
        <v>72</v>
      </c>
      <c r="D48" s="14" t="s">
        <v>14</v>
      </c>
      <c r="E48" s="15"/>
      <c r="F48" s="15"/>
      <c r="G48" s="16">
        <f>VLOOKUP(B48,[1]Brokers!$B$7:$H$60,7,0)</f>
        <v>3626094.88</v>
      </c>
      <c r="H48" s="16">
        <v>0</v>
      </c>
      <c r="I48" s="16">
        <f>VLOOKUP(B48,[1]Brokers!$B$7:$M$60,12,0)</f>
        <v>0</v>
      </c>
      <c r="J48" s="16">
        <f>VLOOKUP(B48,[1]Brokers!$B$7:$R$60,17,0)</f>
        <v>3928860</v>
      </c>
      <c r="K48" s="16"/>
      <c r="L48" s="16"/>
      <c r="M48" s="24">
        <f>VLOOKUP(B48,[1]Brokers!$B$7:$T$60,19,0)</f>
        <v>7554954.8799999999</v>
      </c>
      <c r="N48" s="24">
        <v>134180862.85999998</v>
      </c>
      <c r="O48" s="28">
        <f t="shared" ref="O48:O79" si="2">N48/$N$70</f>
        <v>2.16118032198348E-4</v>
      </c>
      <c r="R48" s="20"/>
    </row>
    <row r="49" spans="1:18" x14ac:dyDescent="0.25">
      <c r="A49" s="27">
        <f t="shared" si="1"/>
        <v>34</v>
      </c>
      <c r="B49" s="12" t="s">
        <v>17</v>
      </c>
      <c r="C49" s="13" t="s">
        <v>18</v>
      </c>
      <c r="D49" s="14" t="s">
        <v>14</v>
      </c>
      <c r="E49" s="14" t="s">
        <v>14</v>
      </c>
      <c r="F49" s="15" t="s">
        <v>14</v>
      </c>
      <c r="G49" s="16">
        <f>VLOOKUP(B49,[1]Brokers!$B$7:$H$60,7,0)</f>
        <v>6760628.0499999998</v>
      </c>
      <c r="H49" s="16">
        <v>0</v>
      </c>
      <c r="I49" s="16">
        <f>VLOOKUP(B49,[1]Brokers!$B$7:$M$60,12,0)</f>
        <v>0</v>
      </c>
      <c r="J49" s="16">
        <f>VLOOKUP(B49,[1]Brokers!$B$7:$R$60,17,0)</f>
        <v>1555695</v>
      </c>
      <c r="K49" s="16"/>
      <c r="L49" s="16"/>
      <c r="M49" s="24">
        <f>VLOOKUP(B49,[1]Brokers!$B$7:$T$60,19,0)</f>
        <v>8316323.0499999998</v>
      </c>
      <c r="N49" s="24">
        <v>122021295.02999999</v>
      </c>
      <c r="O49" s="28">
        <f t="shared" si="2"/>
        <v>1.9653325821650377E-4</v>
      </c>
      <c r="R49" s="20"/>
    </row>
    <row r="50" spans="1:18" x14ac:dyDescent="0.25">
      <c r="A50" s="27">
        <f t="shared" si="1"/>
        <v>35</v>
      </c>
      <c r="B50" s="12" t="s">
        <v>95</v>
      </c>
      <c r="C50" s="13" t="s">
        <v>96</v>
      </c>
      <c r="D50" s="14" t="s">
        <v>14</v>
      </c>
      <c r="E50" s="15"/>
      <c r="F50" s="15"/>
      <c r="G50" s="16">
        <f>VLOOKUP(B50,[1]Brokers!$B$7:$H$60,7,0)</f>
        <v>309000</v>
      </c>
      <c r="H50" s="16">
        <v>0</v>
      </c>
      <c r="I50" s="16">
        <f>VLOOKUP(B50,[1]Brokers!$B$7:$M$60,12,0)</f>
        <v>0</v>
      </c>
      <c r="J50" s="16">
        <f>VLOOKUP(B50,[1]Brokers!$B$7:$R$60,17,0)</f>
        <v>0</v>
      </c>
      <c r="K50" s="16"/>
      <c r="L50" s="16"/>
      <c r="M50" s="24">
        <f>VLOOKUP(B50,[1]Brokers!$B$7:$T$60,19,0)</f>
        <v>309000</v>
      </c>
      <c r="N50" s="24">
        <v>121823369.18000001</v>
      </c>
      <c r="O50" s="28">
        <f t="shared" si="2"/>
        <v>1.9621446949871313E-4</v>
      </c>
      <c r="R50" s="20"/>
    </row>
    <row r="51" spans="1:18" x14ac:dyDescent="0.25">
      <c r="A51" s="27">
        <f t="shared" si="1"/>
        <v>36</v>
      </c>
      <c r="B51" s="12" t="s">
        <v>61</v>
      </c>
      <c r="C51" s="13" t="s">
        <v>62</v>
      </c>
      <c r="D51" s="14" t="s">
        <v>14</v>
      </c>
      <c r="E51" s="15"/>
      <c r="F51" s="15"/>
      <c r="G51" s="16">
        <f>VLOOKUP(B51,[1]Brokers!$B$7:$H$60,7,0)</f>
        <v>8895661.8499999996</v>
      </c>
      <c r="H51" s="16">
        <v>0</v>
      </c>
      <c r="I51" s="16">
        <f>VLOOKUP(B51,[1]Brokers!$B$7:$M$60,12,0)</f>
        <v>490000</v>
      </c>
      <c r="J51" s="16">
        <f>VLOOKUP(B51,[1]Brokers!$B$7:$R$60,17,0)</f>
        <v>2235015</v>
      </c>
      <c r="K51" s="16"/>
      <c r="L51" s="16"/>
      <c r="M51" s="24">
        <f>VLOOKUP(B51,[1]Brokers!$B$7:$T$60,19,0)</f>
        <v>11620676.85</v>
      </c>
      <c r="N51" s="24">
        <v>87776914.339999989</v>
      </c>
      <c r="O51" s="28">
        <f t="shared" si="2"/>
        <v>1.4137764205165846E-4</v>
      </c>
      <c r="R51" s="20"/>
    </row>
    <row r="52" spans="1:18" x14ac:dyDescent="0.25">
      <c r="A52" s="27">
        <f t="shared" si="1"/>
        <v>37</v>
      </c>
      <c r="B52" s="12" t="s">
        <v>45</v>
      </c>
      <c r="C52" s="13" t="s">
        <v>46</v>
      </c>
      <c r="D52" s="14" t="s">
        <v>14</v>
      </c>
      <c r="E52" s="15"/>
      <c r="F52" s="15"/>
      <c r="G52" s="16">
        <f>VLOOKUP(B52,[1]Brokers!$B$7:$H$60,7,0)</f>
        <v>4256985</v>
      </c>
      <c r="H52" s="16">
        <v>0</v>
      </c>
      <c r="I52" s="16">
        <f>VLOOKUP(B52,[1]Brokers!$B$7:$M$60,12,0)</f>
        <v>0</v>
      </c>
      <c r="J52" s="16">
        <f>VLOOKUP(B52,[1]Brokers!$B$7:$R$60,17,0)</f>
        <v>2357280</v>
      </c>
      <c r="K52" s="16"/>
      <c r="L52" s="16"/>
      <c r="M52" s="24">
        <f>VLOOKUP(B52,[1]Brokers!$B$7:$T$60,19,0)</f>
        <v>6614265</v>
      </c>
      <c r="N52" s="24">
        <v>77185687.760000005</v>
      </c>
      <c r="O52" s="28">
        <f t="shared" si="2"/>
        <v>1.2431891252608776E-4</v>
      </c>
      <c r="R52" s="20"/>
    </row>
    <row r="53" spans="1:18" x14ac:dyDescent="0.25">
      <c r="A53" s="27">
        <f t="shared" si="1"/>
        <v>38</v>
      </c>
      <c r="B53" s="12" t="s">
        <v>49</v>
      </c>
      <c r="C53" s="13" t="s">
        <v>50</v>
      </c>
      <c r="D53" s="14" t="s">
        <v>14</v>
      </c>
      <c r="E53" s="15"/>
      <c r="F53" s="15"/>
      <c r="G53" s="16">
        <f>VLOOKUP(B53,[1]Brokers!$B$7:$H$60,7,0)</f>
        <v>3286022.34</v>
      </c>
      <c r="H53" s="16">
        <v>0</v>
      </c>
      <c r="I53" s="16">
        <f>VLOOKUP(B53,[1]Brokers!$B$7:$M$60,12,0)</f>
        <v>0</v>
      </c>
      <c r="J53" s="16">
        <f>VLOOKUP(B53,[1]Brokers!$B$7:$R$60,17,0)</f>
        <v>1611090</v>
      </c>
      <c r="K53" s="16"/>
      <c r="L53" s="16"/>
      <c r="M53" s="24">
        <f>VLOOKUP(B53,[1]Brokers!$B$7:$T$60,19,0)</f>
        <v>4897112.34</v>
      </c>
      <c r="N53" s="24">
        <v>59031936.469999999</v>
      </c>
      <c r="O53" s="28">
        <f t="shared" si="2"/>
        <v>9.5079623687212704E-5</v>
      </c>
      <c r="R53" s="20"/>
    </row>
    <row r="54" spans="1:18" x14ac:dyDescent="0.25">
      <c r="A54" s="27">
        <f t="shared" si="1"/>
        <v>39</v>
      </c>
      <c r="B54" s="12" t="s">
        <v>107</v>
      </c>
      <c r="C54" s="13" t="s">
        <v>108</v>
      </c>
      <c r="D54" s="14" t="s">
        <v>14</v>
      </c>
      <c r="E54" s="15"/>
      <c r="F54" s="15"/>
      <c r="G54" s="16">
        <f>VLOOKUP(B54,[1]Brokers!$B$7:$H$60,7,0)</f>
        <v>12772254.100000001</v>
      </c>
      <c r="H54" s="16">
        <v>0</v>
      </c>
      <c r="I54" s="16">
        <f>VLOOKUP(B54,[1]Brokers!$B$7:$M$60,12,0)</f>
        <v>0</v>
      </c>
      <c r="J54" s="16">
        <f>VLOOKUP(B54,[1]Brokers!$B$7:$R$60,17,0)</f>
        <v>1043010</v>
      </c>
      <c r="K54" s="16"/>
      <c r="L54" s="16"/>
      <c r="M54" s="24">
        <f>VLOOKUP(B54,[1]Brokers!$B$7:$T$60,19,0)</f>
        <v>13815264.100000001</v>
      </c>
      <c r="N54" s="24">
        <v>56269234.500000007</v>
      </c>
      <c r="O54" s="28">
        <f t="shared" si="2"/>
        <v>9.0629885471340133E-5</v>
      </c>
      <c r="R54" s="20"/>
    </row>
    <row r="55" spans="1:18" x14ac:dyDescent="0.25">
      <c r="A55" s="27">
        <f t="shared" si="1"/>
        <v>40</v>
      </c>
      <c r="B55" s="12" t="s">
        <v>119</v>
      </c>
      <c r="C55" s="13" t="s">
        <v>118</v>
      </c>
      <c r="D55" s="14" t="s">
        <v>14</v>
      </c>
      <c r="E55" s="15"/>
      <c r="F55" s="15"/>
      <c r="G55" s="16">
        <f>VLOOKUP(B55,[1]Brokers!$B$7:$H$60,7,0)</f>
        <v>3271478.11</v>
      </c>
      <c r="H55" s="16">
        <v>0</v>
      </c>
      <c r="I55" s="16">
        <f>VLOOKUP(B55,[1]Brokers!$B$7:$M$60,12,0)</f>
        <v>0</v>
      </c>
      <c r="J55" s="16">
        <f>VLOOKUP(B55,[1]Brokers!$B$7:$R$60,17,0)</f>
        <v>3298365</v>
      </c>
      <c r="K55" s="16"/>
      <c r="L55" s="16"/>
      <c r="M55" s="24">
        <f>VLOOKUP(B55,[1]Brokers!$B$7:$T$60,19,0)</f>
        <v>6569843.1099999994</v>
      </c>
      <c r="N55" s="24">
        <v>54027326.700000003</v>
      </c>
      <c r="O55" s="28">
        <f t="shared" si="2"/>
        <v>8.701896293157634E-5</v>
      </c>
      <c r="R55" s="20"/>
    </row>
    <row r="56" spans="1:18" s="18" customFormat="1" x14ac:dyDescent="0.25">
      <c r="A56" s="27">
        <f t="shared" si="1"/>
        <v>41</v>
      </c>
      <c r="B56" s="12" t="s">
        <v>92</v>
      </c>
      <c r="C56" s="13" t="s">
        <v>93</v>
      </c>
      <c r="D56" s="14" t="s">
        <v>14</v>
      </c>
      <c r="E56" s="15"/>
      <c r="F56" s="15"/>
      <c r="G56" s="16">
        <f>VLOOKUP(B56,[1]Brokers!$B$7:$H$60,7,0)</f>
        <v>0</v>
      </c>
      <c r="H56" s="16">
        <v>0</v>
      </c>
      <c r="I56" s="16">
        <f>VLOOKUP(B56,[1]Brokers!$B$7:$M$60,12,0)</f>
        <v>0</v>
      </c>
      <c r="J56" s="16">
        <f>VLOOKUP(B56,[1]Brokers!$B$7:$R$60,17,0)</f>
        <v>0</v>
      </c>
      <c r="K56" s="16"/>
      <c r="L56" s="16"/>
      <c r="M56" s="24">
        <f>VLOOKUP(B56,[1]Brokers!$B$7:$T$60,19,0)</f>
        <v>0</v>
      </c>
      <c r="N56" s="24">
        <v>42485653.460000001</v>
      </c>
      <c r="O56" s="28">
        <f t="shared" si="2"/>
        <v>6.8429399146257189E-5</v>
      </c>
      <c r="P56" s="17"/>
      <c r="R56" s="20"/>
    </row>
    <row r="57" spans="1:18" x14ac:dyDescent="0.25">
      <c r="A57" s="27">
        <f t="shared" si="1"/>
        <v>42</v>
      </c>
      <c r="B57" s="12" t="s">
        <v>110</v>
      </c>
      <c r="C57" s="13" t="s">
        <v>109</v>
      </c>
      <c r="D57" s="14" t="s">
        <v>14</v>
      </c>
      <c r="E57" s="15"/>
      <c r="F57" s="15"/>
      <c r="G57" s="16">
        <f>VLOOKUP(B57,[1]Brokers!$B$7:$H$60,7,0)</f>
        <v>0</v>
      </c>
      <c r="H57" s="16">
        <v>0</v>
      </c>
      <c r="I57" s="16">
        <f>VLOOKUP(B57,[1]Brokers!$B$7:$M$60,12,0)</f>
        <v>0</v>
      </c>
      <c r="J57" s="16">
        <f>VLOOKUP(B57,[1]Brokers!$B$7:$R$60,17,0)</f>
        <v>0</v>
      </c>
      <c r="K57" s="16"/>
      <c r="L57" s="16"/>
      <c r="M57" s="24">
        <f>VLOOKUP(B57,[1]Brokers!$B$7:$T$60,19,0)</f>
        <v>0</v>
      </c>
      <c r="N57" s="24">
        <v>34934938.200000003</v>
      </c>
      <c r="O57" s="28">
        <f t="shared" si="2"/>
        <v>5.6267860690629182E-5</v>
      </c>
      <c r="R57" s="20"/>
    </row>
    <row r="58" spans="1:18" x14ac:dyDescent="0.25">
      <c r="A58" s="27">
        <f t="shared" si="1"/>
        <v>43</v>
      </c>
      <c r="B58" s="12" t="s">
        <v>47</v>
      </c>
      <c r="C58" s="13" t="s">
        <v>48</v>
      </c>
      <c r="D58" s="14" t="s">
        <v>14</v>
      </c>
      <c r="E58" s="15"/>
      <c r="F58" s="15"/>
      <c r="G58" s="16">
        <f>VLOOKUP(B58,[1]Brokers!$B$7:$H$60,7,0)</f>
        <v>0</v>
      </c>
      <c r="H58" s="16">
        <v>0</v>
      </c>
      <c r="I58" s="16">
        <f>VLOOKUP(B58,[1]Brokers!$B$7:$M$60,12,0)</f>
        <v>0</v>
      </c>
      <c r="J58" s="16">
        <f>VLOOKUP(B58,[1]Brokers!$B$7:$R$60,17,0)</f>
        <v>0</v>
      </c>
      <c r="K58" s="16"/>
      <c r="L58" s="16"/>
      <c r="M58" s="24">
        <f>VLOOKUP(B58,[1]Brokers!$B$7:$T$60,19,0)</f>
        <v>0</v>
      </c>
      <c r="N58" s="24">
        <v>28247990.789999999</v>
      </c>
      <c r="O58" s="28">
        <f t="shared" si="2"/>
        <v>4.5497547511387785E-5</v>
      </c>
      <c r="R58" s="20"/>
    </row>
    <row r="59" spans="1:18" x14ac:dyDescent="0.25">
      <c r="A59" s="27">
        <f t="shared" si="1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VLOOKUP(B59,[1]Brokers!$B$7:$H$60,7,0)</f>
        <v>6081600</v>
      </c>
      <c r="H59" s="16">
        <v>0</v>
      </c>
      <c r="I59" s="16">
        <f>VLOOKUP(B59,[1]Brokers!$B$7:$M$60,12,0)</f>
        <v>0</v>
      </c>
      <c r="J59" s="16">
        <f>VLOOKUP(B59,[1]Brokers!$B$7:$R$60,17,0)</f>
        <v>900000</v>
      </c>
      <c r="K59" s="16"/>
      <c r="L59" s="16"/>
      <c r="M59" s="24">
        <f>VLOOKUP(B59,[1]Brokers!$B$7:$T$60,19,0)</f>
        <v>6981600</v>
      </c>
      <c r="N59" s="24">
        <v>25567425.27</v>
      </c>
      <c r="O59" s="28">
        <f t="shared" si="2"/>
        <v>4.1180102139423054E-5</v>
      </c>
      <c r="R59" s="20"/>
    </row>
    <row r="60" spans="1:18" x14ac:dyDescent="0.25">
      <c r="A60" s="27">
        <f t="shared" si="1"/>
        <v>45</v>
      </c>
      <c r="B60" s="12" t="s">
        <v>36</v>
      </c>
      <c r="C60" s="13" t="s">
        <v>37</v>
      </c>
      <c r="D60" s="14" t="s">
        <v>14</v>
      </c>
      <c r="E60" s="15"/>
      <c r="F60" s="15"/>
      <c r="G60" s="16">
        <f>VLOOKUP(B60,[1]Brokers!$B$7:$H$60,7,0)</f>
        <v>0</v>
      </c>
      <c r="H60" s="16">
        <v>0</v>
      </c>
      <c r="I60" s="16">
        <f>VLOOKUP(B60,[1]Brokers!$B$7:$M$60,12,0)</f>
        <v>0</v>
      </c>
      <c r="J60" s="16">
        <f>VLOOKUP(B60,[1]Brokers!$B$7:$R$60,17,0)</f>
        <v>0</v>
      </c>
      <c r="K60" s="16"/>
      <c r="L60" s="16"/>
      <c r="M60" s="24">
        <f>VLOOKUP(B60,[1]Brokers!$B$7:$T$60,19,0)</f>
        <v>0</v>
      </c>
      <c r="N60" s="24">
        <v>18727201.039999999</v>
      </c>
      <c r="O60" s="28">
        <f t="shared" si="2"/>
        <v>3.0162914077922309E-5</v>
      </c>
      <c r="R60" s="20"/>
    </row>
    <row r="61" spans="1:18" x14ac:dyDescent="0.25">
      <c r="A61" s="27">
        <f t="shared" si="1"/>
        <v>46</v>
      </c>
      <c r="B61" s="12" t="s">
        <v>57</v>
      </c>
      <c r="C61" s="13" t="s">
        <v>58</v>
      </c>
      <c r="D61" s="14" t="s">
        <v>14</v>
      </c>
      <c r="E61" s="15" t="s">
        <v>14</v>
      </c>
      <c r="F61" s="15" t="s">
        <v>14</v>
      </c>
      <c r="G61" s="16">
        <f>VLOOKUP(B61,[1]Brokers!$B$7:$H$60,7,0)</f>
        <v>0</v>
      </c>
      <c r="H61" s="16">
        <v>0</v>
      </c>
      <c r="I61" s="16">
        <f>VLOOKUP(B61,[1]Brokers!$B$7:$M$60,12,0)</f>
        <v>0</v>
      </c>
      <c r="J61" s="16">
        <f>VLOOKUP(B61,[1]Brokers!$B$7:$R$60,17,0)</f>
        <v>0</v>
      </c>
      <c r="K61" s="16"/>
      <c r="L61" s="16"/>
      <c r="M61" s="24">
        <f>VLOOKUP(B61,[1]Brokers!$B$7:$T$60,19,0)</f>
        <v>0</v>
      </c>
      <c r="N61" s="24">
        <v>14321420.199999999</v>
      </c>
      <c r="O61" s="28">
        <f t="shared" si="2"/>
        <v>2.3066755466753986E-5</v>
      </c>
      <c r="R61" s="20"/>
    </row>
    <row r="62" spans="1:18" x14ac:dyDescent="0.25">
      <c r="A62" s="27">
        <v>47</v>
      </c>
      <c r="B62" s="12" t="s">
        <v>81</v>
      </c>
      <c r="C62" s="13" t="s">
        <v>82</v>
      </c>
      <c r="D62" s="14" t="s">
        <v>14</v>
      </c>
      <c r="E62" s="15"/>
      <c r="F62" s="15"/>
      <c r="G62" s="16">
        <f>VLOOKUP(B62,[1]Brokers!$B$7:$H$60,7,0)</f>
        <v>2926450</v>
      </c>
      <c r="H62" s="16">
        <v>0</v>
      </c>
      <c r="I62" s="16">
        <f>VLOOKUP(B62,[1]Brokers!$B$7:$M$60,12,0)</f>
        <v>0</v>
      </c>
      <c r="J62" s="16">
        <f>VLOOKUP(B62,[1]Brokers!$B$7:$R$60,17,0)</f>
        <v>0</v>
      </c>
      <c r="K62" s="16"/>
      <c r="L62" s="16"/>
      <c r="M62" s="24">
        <f>VLOOKUP(B62,[1]Brokers!$B$7:$T$60,19,0)</f>
        <v>2926450</v>
      </c>
      <c r="N62" s="24">
        <v>12129695</v>
      </c>
      <c r="O62" s="28">
        <f t="shared" si="2"/>
        <v>1.953665939159501E-5</v>
      </c>
      <c r="R62" s="20"/>
    </row>
    <row r="63" spans="1:18" x14ac:dyDescent="0.25">
      <c r="A63" s="27">
        <v>48</v>
      </c>
      <c r="B63" s="12" t="s">
        <v>122</v>
      </c>
      <c r="C63" s="13" t="s">
        <v>123</v>
      </c>
      <c r="D63" s="14" t="s">
        <v>14</v>
      </c>
      <c r="E63" s="15"/>
      <c r="F63" s="15"/>
      <c r="G63" s="16">
        <f>VLOOKUP(B63,[1]Brokers!$B$7:$H$60,7,0)</f>
        <v>5995695.4699999997</v>
      </c>
      <c r="H63" s="16"/>
      <c r="I63" s="16">
        <f>VLOOKUP(B63,[1]Brokers!$B$7:$M$60,12,0)</f>
        <v>0</v>
      </c>
      <c r="J63" s="16">
        <f>VLOOKUP(B63,[1]Brokers!$B$7:$R$60,17,0)</f>
        <v>5705640</v>
      </c>
      <c r="K63" s="16"/>
      <c r="L63" s="16"/>
      <c r="M63" s="24">
        <f>VLOOKUP(B63,[1]Brokers!$B$7:$T$60,19,0)</f>
        <v>11701335.469999999</v>
      </c>
      <c r="N63" s="24">
        <v>11701916.969999999</v>
      </c>
      <c r="O63" s="28">
        <f t="shared" si="2"/>
        <v>1.8847659901721809E-5</v>
      </c>
      <c r="R63" s="20"/>
    </row>
    <row r="64" spans="1:18" x14ac:dyDescent="0.25">
      <c r="A64" s="27">
        <v>49</v>
      </c>
      <c r="B64" s="12" t="s">
        <v>59</v>
      </c>
      <c r="C64" s="13" t="s">
        <v>60</v>
      </c>
      <c r="D64" s="14" t="s">
        <v>14</v>
      </c>
      <c r="E64" s="15"/>
      <c r="F64" s="15"/>
      <c r="G64" s="16">
        <f>VLOOKUP(B64,[1]Brokers!$B$7:$H$60,7,0)</f>
        <v>0</v>
      </c>
      <c r="H64" s="16">
        <v>0</v>
      </c>
      <c r="I64" s="16">
        <f>VLOOKUP(B64,[1]Brokers!$B$7:$M$60,12,0)</f>
        <v>0</v>
      </c>
      <c r="J64" s="16">
        <f>VLOOKUP(B64,[1]Brokers!$B$7:$R$60,17,0)</f>
        <v>0</v>
      </c>
      <c r="K64" s="16"/>
      <c r="L64" s="16"/>
      <c r="M64" s="24">
        <f>VLOOKUP(B64,[1]Brokers!$B$7:$T$60,19,0)</f>
        <v>0</v>
      </c>
      <c r="N64" s="24">
        <v>0</v>
      </c>
      <c r="O64" s="28">
        <f t="shared" si="2"/>
        <v>0</v>
      </c>
      <c r="R64" s="20"/>
    </row>
    <row r="65" spans="1:18" x14ac:dyDescent="0.25">
      <c r="A65" s="27">
        <v>50</v>
      </c>
      <c r="B65" s="12" t="s">
        <v>103</v>
      </c>
      <c r="C65" s="13" t="s">
        <v>113</v>
      </c>
      <c r="D65" s="14" t="s">
        <v>14</v>
      </c>
      <c r="E65" s="15"/>
      <c r="F65" s="15"/>
      <c r="G65" s="16">
        <f>VLOOKUP(B65,[1]Brokers!$B$7:$H$60,7,0)</f>
        <v>0</v>
      </c>
      <c r="H65" s="16">
        <v>0</v>
      </c>
      <c r="I65" s="16">
        <f>VLOOKUP(B65,[1]Brokers!$B$7:$M$60,12,0)</f>
        <v>0</v>
      </c>
      <c r="J65" s="16">
        <f>VLOOKUP(B65,[1]Brokers!$B$7:$R$60,17,0)</f>
        <v>0</v>
      </c>
      <c r="K65" s="16"/>
      <c r="L65" s="16"/>
      <c r="M65" s="24">
        <f>VLOOKUP(B65,[1]Brokers!$B$7:$T$60,19,0)</f>
        <v>0</v>
      </c>
      <c r="N65" s="24">
        <v>0</v>
      </c>
      <c r="O65" s="28">
        <f t="shared" si="2"/>
        <v>0</v>
      </c>
      <c r="R65" s="20"/>
    </row>
    <row r="66" spans="1:18" x14ac:dyDescent="0.25">
      <c r="A66" s="27">
        <v>51</v>
      </c>
      <c r="B66" s="12" t="s">
        <v>69</v>
      </c>
      <c r="C66" s="13" t="s">
        <v>70</v>
      </c>
      <c r="D66" s="14" t="s">
        <v>14</v>
      </c>
      <c r="E66" s="15"/>
      <c r="F66" s="15"/>
      <c r="G66" s="16">
        <f>VLOOKUP(B66,[1]Brokers!$B$7:$H$60,7,0)</f>
        <v>0</v>
      </c>
      <c r="H66" s="16">
        <v>0</v>
      </c>
      <c r="I66" s="16">
        <f>VLOOKUP(B66,[1]Brokers!$B$7:$M$60,12,0)</f>
        <v>0</v>
      </c>
      <c r="J66" s="16">
        <f>VLOOKUP(B66,[1]Brokers!$B$7:$R$60,17,0)</f>
        <v>0</v>
      </c>
      <c r="K66" s="16"/>
      <c r="L66" s="16"/>
      <c r="M66" s="24">
        <f>VLOOKUP(B66,[1]Brokers!$B$7:$T$60,19,0)</f>
        <v>0</v>
      </c>
      <c r="N66" s="24">
        <v>0</v>
      </c>
      <c r="O66" s="28">
        <f t="shared" si="2"/>
        <v>0</v>
      </c>
      <c r="R66" s="20"/>
    </row>
    <row r="67" spans="1:18" x14ac:dyDescent="0.25">
      <c r="A67" s="27">
        <v>52</v>
      </c>
      <c r="B67" s="12" t="s">
        <v>90</v>
      </c>
      <c r="C67" s="13" t="s">
        <v>91</v>
      </c>
      <c r="D67" s="14" t="s">
        <v>14</v>
      </c>
      <c r="E67" s="14"/>
      <c r="F67" s="15"/>
      <c r="G67" s="16">
        <f>VLOOKUP(B67,[1]Brokers!$B$7:$H$60,7,0)</f>
        <v>0</v>
      </c>
      <c r="H67" s="16">
        <v>0</v>
      </c>
      <c r="I67" s="16">
        <f>VLOOKUP(B67,[1]Brokers!$B$7:$M$60,12,0)</f>
        <v>0</v>
      </c>
      <c r="J67" s="16">
        <f>VLOOKUP(B67,[1]Brokers!$B$7:$R$60,17,0)</f>
        <v>0</v>
      </c>
      <c r="K67" s="16"/>
      <c r="L67" s="16"/>
      <c r="M67" s="24">
        <f>VLOOKUP(B67,[1]Brokers!$B$7:$T$60,19,0)</f>
        <v>0</v>
      </c>
      <c r="N67" s="24">
        <v>0</v>
      </c>
      <c r="O67" s="28">
        <f t="shared" si="2"/>
        <v>0</v>
      </c>
      <c r="R67" s="20"/>
    </row>
    <row r="68" spans="1:18" x14ac:dyDescent="0.25">
      <c r="A68" s="27">
        <v>53</v>
      </c>
      <c r="B68" s="12" t="s">
        <v>94</v>
      </c>
      <c r="C68" s="13" t="s">
        <v>106</v>
      </c>
      <c r="D68" s="14" t="s">
        <v>14</v>
      </c>
      <c r="E68" s="15"/>
      <c r="F68" s="15"/>
      <c r="G68" s="16">
        <f>VLOOKUP(B68,[1]Brokers!$B$7:$H$60,7,0)</f>
        <v>0</v>
      </c>
      <c r="H68" s="16">
        <v>0</v>
      </c>
      <c r="I68" s="16">
        <f>VLOOKUP(B68,[1]Brokers!$B$7:$M$60,12,0)</f>
        <v>0</v>
      </c>
      <c r="J68" s="16">
        <f>VLOOKUP(B68,[1]Brokers!$B$7:$R$60,17,0)</f>
        <v>0</v>
      </c>
      <c r="K68" s="16"/>
      <c r="L68" s="16"/>
      <c r="M68" s="24">
        <f>VLOOKUP(B68,[1]Brokers!$B$7:$T$60,19,0)</f>
        <v>0</v>
      </c>
      <c r="N68" s="24">
        <v>0</v>
      </c>
      <c r="O68" s="28">
        <f t="shared" si="2"/>
        <v>0</v>
      </c>
      <c r="R68" s="20"/>
    </row>
    <row r="69" spans="1:18" ht="13.5" customHeight="1" x14ac:dyDescent="0.25">
      <c r="A69" s="27">
        <v>54</v>
      </c>
      <c r="B69" s="12" t="s">
        <v>120</v>
      </c>
      <c r="C69" s="13" t="s">
        <v>74</v>
      </c>
      <c r="D69" s="14" t="s">
        <v>14</v>
      </c>
      <c r="E69" s="15"/>
      <c r="F69" s="15"/>
      <c r="G69" s="16">
        <f>VLOOKUP(B69,[1]Brokers!$B$7:$H$60,7,0)</f>
        <v>0</v>
      </c>
      <c r="H69" s="16"/>
      <c r="I69" s="16">
        <f>VLOOKUP(B69,[1]Brokers!$B$7:$M$60,12,0)</f>
        <v>0</v>
      </c>
      <c r="J69" s="16">
        <f>VLOOKUP(B69,[1]Brokers!$B$7:$R$60,17,0)</f>
        <v>0</v>
      </c>
      <c r="K69" s="16"/>
      <c r="L69" s="16"/>
      <c r="M69" s="24">
        <f>VLOOKUP(B69,[1]Brokers!$B$7:$T$60,19,0)</f>
        <v>0</v>
      </c>
      <c r="N69" s="24">
        <v>0</v>
      </c>
      <c r="O69" s="28">
        <f t="shared" si="2"/>
        <v>0</v>
      </c>
      <c r="R69" s="20"/>
    </row>
    <row r="70" spans="1:18" ht="16.5" customHeight="1" thickBot="1" x14ac:dyDescent="0.3">
      <c r="A70" s="57" t="s">
        <v>6</v>
      </c>
      <c r="B70" s="58"/>
      <c r="C70" s="59"/>
      <c r="D70" s="29">
        <f>COUNTA(D16:D69)</f>
        <v>54</v>
      </c>
      <c r="E70" s="29">
        <f>COUNTA(E16:E69)</f>
        <v>17</v>
      </c>
      <c r="F70" s="29">
        <f>COUNTA(F16:F69)</f>
        <v>13</v>
      </c>
      <c r="G70" s="34">
        <v>12320277304.440001</v>
      </c>
      <c r="H70" s="30">
        <f t="shared" ref="H70:O70" si="3">SUM(H16:H69)</f>
        <v>0</v>
      </c>
      <c r="I70" s="34">
        <v>1399919292.76</v>
      </c>
      <c r="J70" s="34">
        <v>5785713000</v>
      </c>
      <c r="K70" s="34"/>
      <c r="L70" s="34"/>
      <c r="M70" s="37">
        <v>19505909597.200001</v>
      </c>
      <c r="N70" s="30">
        <f>SUM(N16:N69)</f>
        <v>620868427752.71973</v>
      </c>
      <c r="O70" s="31">
        <f t="shared" si="3"/>
        <v>1.0000000000000004</v>
      </c>
      <c r="P70" s="19"/>
    </row>
    <row r="71" spans="1:18" x14ac:dyDescent="0.25">
      <c r="G71" s="2" t="s">
        <v>126</v>
      </c>
      <c r="L71" s="20"/>
      <c r="M71" s="21"/>
      <c r="O71" s="20"/>
      <c r="P71" s="19"/>
    </row>
    <row r="72" spans="1:18" ht="27.6" customHeight="1" x14ac:dyDescent="0.25">
      <c r="B72" s="53" t="s">
        <v>97</v>
      </c>
      <c r="C72" s="53"/>
      <c r="D72" s="53"/>
      <c r="E72" s="53"/>
      <c r="F72" s="53"/>
      <c r="H72" s="22"/>
      <c r="I72" s="22"/>
      <c r="L72" s="20"/>
      <c r="M72" s="20"/>
      <c r="P72" s="19"/>
    </row>
    <row r="73" spans="1:18" ht="27.6" customHeight="1" x14ac:dyDescent="0.25">
      <c r="C73" s="54"/>
      <c r="D73" s="54"/>
      <c r="E73" s="54"/>
      <c r="F73" s="54"/>
      <c r="M73" s="20"/>
      <c r="N73" s="20"/>
      <c r="P73" s="19"/>
    </row>
    <row r="74" spans="1:18" x14ac:dyDescent="0.25">
      <c r="G74" s="33"/>
      <c r="I74" s="1"/>
      <c r="L74" s="1" t="s">
        <v>126</v>
      </c>
      <c r="M74" s="4"/>
      <c r="O74" s="19"/>
      <c r="P74" s="1"/>
    </row>
    <row r="75" spans="1:18" x14ac:dyDescent="0.25">
      <c r="N75" s="4"/>
      <c r="P75" s="19"/>
    </row>
    <row r="77" spans="1:18" x14ac:dyDescent="0.25">
      <c r="N77" s="35"/>
    </row>
    <row r="78" spans="1:18" x14ac:dyDescent="0.25">
      <c r="N78" s="35"/>
    </row>
    <row r="79" spans="1:18" x14ac:dyDescent="0.25">
      <c r="N79" s="35">
        <f>VLOOKUP(B16,[2]Brokers!$B$7:$H$61,7,0)</f>
        <v>1024725262.35</v>
      </c>
    </row>
    <row r="80" spans="1:18" x14ac:dyDescent="0.25">
      <c r="N80" s="36"/>
    </row>
    <row r="111" spans="12:12" x14ac:dyDescent="0.25">
      <c r="L111" s="4"/>
    </row>
    <row r="128" spans="13:13" x14ac:dyDescent="0.25">
      <c r="M128" s="20"/>
    </row>
  </sheetData>
  <autoFilter ref="A15:P70"/>
  <sortState ref="B16:O69">
    <sortCondition descending="1" ref="O16:O69"/>
  </sortState>
  <mergeCells count="16">
    <mergeCell ref="B72:F72"/>
    <mergeCell ref="C73:F73"/>
    <mergeCell ref="M14:M15"/>
    <mergeCell ref="J14:L14"/>
    <mergeCell ref="G14:I14"/>
    <mergeCell ref="A70:C70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2022-08-17T01:14:48Z</cp:lastPrinted>
  <dcterms:created xsi:type="dcterms:W3CDTF">2017-06-09T07:51:20Z</dcterms:created>
  <dcterms:modified xsi:type="dcterms:W3CDTF">2022-09-09T07:49:39Z</dcterms:modified>
</cp:coreProperties>
</file>