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0" yWindow="0" windowWidth="11055" windowHeight="1012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'Sheet1'!$A$1:$N$77</definedName>
  </definedNames>
  <calcPr calcId="145621"/>
</workbook>
</file>

<file path=xl/sharedStrings.xml><?xml version="1.0" encoding="utf-8"?>
<sst xmlns="http://schemas.openxmlformats.org/spreadsheetml/2006/main" count="224" uniqueCount="130">
  <si>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</si>
  <si>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</si>
  <si>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</si>
  <si>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</si>
  <si>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</si>
  <si>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</si>
  <si>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</si>
  <si>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</si>
  <si>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</si>
  <si>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</si>
  <si>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</si>
  <si>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</si>
  <si>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</si>
  <si>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</si>
  <si>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</si>
  <si>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</si>
  <si>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</si>
  <si>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</si>
  <si>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</si>
  <si>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</si>
  <si>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</si>
  <si>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</si>
  <si>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</si>
  <si>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</si>
  <si>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</si>
  <si>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</si>
  <si>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</si>
  <si>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</si>
  <si>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</si>
  <si>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</si>
  <si>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</si>
  <si>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</si>
  <si>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</si>
  <si>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</si>
  <si>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</si>
  <si>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</si>
  <si>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</si>
  <si>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</si>
  <si>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</si>
  <si>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</si>
  <si>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</si>
  <si>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</si>
  <si>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</si>
  <si>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</si>
  <si>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</si>
  <si>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</si>
  <si>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</si>
  <si>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</si>
  <si>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</si>
  <si>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</si>
  <si>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</si>
  <si>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</si>
  <si>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</si>
  <si>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</si>
  <si>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</si>
  <si>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</si>
  <si>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</si>
  <si>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</si>
  <si>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</si>
  <si>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</si>
  <si>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</si>
  <si>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</si>
  <si>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</si>
  <si>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</si>
  <si>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</si>
  <si>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</si>
  <si>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</si>
  <si>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</si>
  <si>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</si>
  <si>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</si>
  <si>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</si>
  <si>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</si>
  <si>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</si>
  <si>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</si>
  <si>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</si>
  <si>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</si>
  <si>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</si>
  <si>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</si>
  <si>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</si>
  <si>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</si>
  <si>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</si>
  <si>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</si>
  <si>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</si>
  <si>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</si>
  <si>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</si>
  <si>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</si>
  <si>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</si>
  <si>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</si>
  <si>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</si>
  <si>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</si>
  <si>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</si>
  <si>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</si>
  <si>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</si>
  <si>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</si>
  <si>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</si>
  <si>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</si>
  <si>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</si>
  <si>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</si>
  <si>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TESO INVESTMENT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</si>
  <si>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</si>
  <si>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</si>
  <si>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</si>
  <si>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</si>
  <si>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</si>
  <si>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</si>
  <si>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</si>
  <si>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</si>
  <si>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</si>
  <si>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</si>
  <si>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</si>
  <si>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</si>
  <si>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</si>
  <si>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</si>
  <si>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</si>
  <si>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</si>
  <si>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</si>
  <si>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</si>
  <si>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</si>
  <si>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</si>
  <si>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>Trading value</t>
  </si>
  <si>
    <t>Trading value in 2017</t>
  </si>
  <si>
    <t xml:space="preserve">Securities' secondary market trading value </t>
  </si>
  <si>
    <t>Equity block trading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</si>
  <si>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</si>
  <si>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</si>
  <si>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</si>
  <si>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</si>
  <si>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</si>
  <si>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</si>
  <si>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As of  Oct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</si>
</sst>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4" borderId="1" xfId="18" applyFont="1" applyFill="1" applyBorder="1" applyAlignment="1">
      <alignment horizontal="right"/>
    </xf>
    <xf numFmtId="165" fontId="2" fillId="4" borderId="4" xfId="15" applyNumberFormat="1" applyFont="1" applyFill="1" applyBorder="1" applyAlignment="1">
      <alignment horizontal="center" vertical="center" wrapText="1"/>
    </xf>
    <xf numFmtId="43" fontId="7" fillId="4" borderId="0" xfId="18" applyFont="1" applyFill="1" applyAlignment="1">
      <alignment horizontal="right" vertical="center"/>
    </xf>
    <xf numFmtId="43" fontId="7" fillId="4" borderId="0" xfId="18" applyFont="1" applyFill="1" applyAlignment="1">
      <alignment horizontal="right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3" fontId="8" fillId="2" borderId="5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8" fillId="2" borderId="5" xfId="15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792605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70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71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80;&#1081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1056</v>
          </cell>
          <cell r="E10">
            <v>255974</v>
          </cell>
          <cell r="F10">
            <v>28070</v>
          </cell>
          <cell r="G10">
            <v>16841300</v>
          </cell>
          <cell r="H10">
            <v>17097274</v>
          </cell>
          <cell r="M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M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129988</v>
          </cell>
          <cell r="E12">
            <v>84453204.8</v>
          </cell>
          <cell r="F12">
            <v>93094</v>
          </cell>
          <cell r="G12">
            <v>84965535.45</v>
          </cell>
          <cell r="H12">
            <v>169418740.25</v>
          </cell>
          <cell r="M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1431108</v>
          </cell>
          <cell r="E16">
            <v>450095533.33</v>
          </cell>
          <cell r="F16">
            <v>1409106</v>
          </cell>
          <cell r="G16">
            <v>518715195.99</v>
          </cell>
          <cell r="H16">
            <v>968810729.3199999</v>
          </cell>
          <cell r="M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18414</v>
          </cell>
          <cell r="E19">
            <v>12666889</v>
          </cell>
          <cell r="F19">
            <v>12450</v>
          </cell>
          <cell r="G19">
            <v>9769988.7</v>
          </cell>
          <cell r="H19">
            <v>22436877.7</v>
          </cell>
          <cell r="M19">
            <v>0</v>
          </cell>
        </row>
        <row r="20">
          <cell r="B20" t="str">
            <v>BSK</v>
          </cell>
          <cell r="C20" t="str">
            <v>BLUE SKY</v>
          </cell>
          <cell r="D20">
            <v>2028</v>
          </cell>
          <cell r="E20">
            <v>458076</v>
          </cell>
          <cell r="F20">
            <v>3408</v>
          </cell>
          <cell r="G20">
            <v>3768480</v>
          </cell>
          <cell r="H20">
            <v>4226556</v>
          </cell>
          <cell r="M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7193</v>
          </cell>
          <cell r="E21">
            <v>3732738</v>
          </cell>
          <cell r="F21">
            <v>19343</v>
          </cell>
          <cell r="G21">
            <v>12903552</v>
          </cell>
          <cell r="H21">
            <v>16636290</v>
          </cell>
          <cell r="M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223601</v>
          </cell>
          <cell r="E22">
            <v>292549107</v>
          </cell>
          <cell r="F22">
            <v>432580</v>
          </cell>
          <cell r="G22">
            <v>265637935.8</v>
          </cell>
          <cell r="H22">
            <v>558187042.8</v>
          </cell>
          <cell r="M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11919</v>
          </cell>
          <cell r="E23">
            <v>9078835</v>
          </cell>
          <cell r="F23">
            <v>105</v>
          </cell>
          <cell r="G23">
            <v>1315500</v>
          </cell>
          <cell r="H23">
            <v>10394335</v>
          </cell>
          <cell r="M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10054</v>
          </cell>
          <cell r="E26">
            <v>892200</v>
          </cell>
          <cell r="F26">
            <v>52846</v>
          </cell>
          <cell r="G26">
            <v>39984158</v>
          </cell>
          <cell r="H26">
            <v>40876358</v>
          </cell>
          <cell r="M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32430</v>
          </cell>
          <cell r="E28">
            <v>4402178</v>
          </cell>
          <cell r="F28">
            <v>14681</v>
          </cell>
          <cell r="G28">
            <v>33567738.5</v>
          </cell>
          <cell r="H28">
            <v>37969916.5</v>
          </cell>
          <cell r="M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2901</v>
          </cell>
          <cell r="E29">
            <v>5443276.95</v>
          </cell>
          <cell r="F29">
            <v>63296</v>
          </cell>
          <cell r="G29">
            <v>28438492</v>
          </cell>
          <cell r="H29">
            <v>33881768.95</v>
          </cell>
          <cell r="M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3000</v>
          </cell>
          <cell r="E33">
            <v>117030</v>
          </cell>
          <cell r="F33">
            <v>425</v>
          </cell>
          <cell r="G33">
            <v>3910000</v>
          </cell>
          <cell r="H33">
            <v>4027030</v>
          </cell>
          <cell r="M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68082</v>
          </cell>
          <cell r="E34">
            <v>30964937.8</v>
          </cell>
          <cell r="F34">
            <v>63675</v>
          </cell>
          <cell r="G34">
            <v>36768403.08</v>
          </cell>
          <cell r="H34">
            <v>67733340.88</v>
          </cell>
          <cell r="M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416</v>
          </cell>
          <cell r="G35">
            <v>2050720</v>
          </cell>
          <cell r="H35">
            <v>2050720</v>
          </cell>
          <cell r="M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209</v>
          </cell>
          <cell r="G36">
            <v>1324330</v>
          </cell>
          <cell r="H36">
            <v>1324330</v>
          </cell>
          <cell r="M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509270</v>
          </cell>
          <cell r="E37">
            <v>232235470.46</v>
          </cell>
          <cell r="F37">
            <v>486436</v>
          </cell>
          <cell r="G37">
            <v>293186922.57</v>
          </cell>
          <cell r="H37">
            <v>525422393.03</v>
          </cell>
          <cell r="M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M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12893</v>
          </cell>
          <cell r="E42">
            <v>9634737</v>
          </cell>
          <cell r="F42">
            <v>518</v>
          </cell>
          <cell r="G42">
            <v>3460050</v>
          </cell>
          <cell r="H42">
            <v>13094787</v>
          </cell>
          <cell r="M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72</v>
          </cell>
          <cell r="G43">
            <v>1209520</v>
          </cell>
          <cell r="H43">
            <v>1209520</v>
          </cell>
          <cell r="M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125698</v>
          </cell>
          <cell r="E44">
            <v>58784824</v>
          </cell>
          <cell r="F44">
            <v>144862</v>
          </cell>
          <cell r="G44">
            <v>28692550.92</v>
          </cell>
          <cell r="H44">
            <v>87477374.92</v>
          </cell>
          <cell r="M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101655</v>
          </cell>
          <cell r="E45">
            <v>40086458.38</v>
          </cell>
          <cell r="F45">
            <v>0</v>
          </cell>
          <cell r="G45">
            <v>0</v>
          </cell>
          <cell r="H45">
            <v>40086458.38</v>
          </cell>
          <cell r="M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226368</v>
          </cell>
          <cell r="E46">
            <v>102861600.9</v>
          </cell>
          <cell r="F46">
            <v>12605</v>
          </cell>
          <cell r="G46">
            <v>14595286</v>
          </cell>
          <cell r="H46">
            <v>117456886.9</v>
          </cell>
          <cell r="M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853</v>
          </cell>
          <cell r="E47">
            <v>578000</v>
          </cell>
          <cell r="F47">
            <v>29271</v>
          </cell>
          <cell r="G47">
            <v>4047710</v>
          </cell>
          <cell r="H47">
            <v>4625710</v>
          </cell>
          <cell r="M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M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27606</v>
          </cell>
          <cell r="E49">
            <v>14740260.5</v>
          </cell>
          <cell r="F49">
            <v>71047</v>
          </cell>
          <cell r="G49">
            <v>47161972.7</v>
          </cell>
          <cell r="H49">
            <v>61902233.2</v>
          </cell>
          <cell r="M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306348</v>
          </cell>
          <cell r="E51">
            <v>143846490</v>
          </cell>
          <cell r="F51">
            <v>172717</v>
          </cell>
          <cell r="G51">
            <v>107376372.4</v>
          </cell>
          <cell r="H51">
            <v>251222862.4</v>
          </cell>
          <cell r="M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M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16236</v>
          </cell>
          <cell r="E54">
            <v>1055538</v>
          </cell>
          <cell r="F54">
            <v>21654</v>
          </cell>
          <cell r="G54">
            <v>10743364</v>
          </cell>
          <cell r="H54">
            <v>11798902</v>
          </cell>
          <cell r="M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13030</v>
          </cell>
          <cell r="G55">
            <v>4976585</v>
          </cell>
          <cell r="H55">
            <v>4976585</v>
          </cell>
          <cell r="M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691220</v>
          </cell>
          <cell r="E57">
            <v>314814101.7</v>
          </cell>
          <cell r="F57">
            <v>973003</v>
          </cell>
          <cell r="G57">
            <v>250825961.2</v>
          </cell>
          <cell r="H57">
            <v>565640062.9</v>
          </cell>
          <cell r="M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100</v>
          </cell>
          <cell r="E58">
            <v>14000</v>
          </cell>
          <cell r="F58">
            <v>1601</v>
          </cell>
          <cell r="G58">
            <v>12583500</v>
          </cell>
          <cell r="H58">
            <v>12597500</v>
          </cell>
          <cell r="M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42813</v>
          </cell>
          <cell r="E59">
            <v>5818763</v>
          </cell>
          <cell r="F59">
            <v>40677</v>
          </cell>
          <cell r="G59">
            <v>22488725.11</v>
          </cell>
          <cell r="H59">
            <v>28307488.11</v>
          </cell>
          <cell r="M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384188</v>
          </cell>
          <cell r="E60">
            <v>185048342.87</v>
          </cell>
          <cell r="F60">
            <v>225740</v>
          </cell>
          <cell r="G60">
            <v>104075133.77</v>
          </cell>
          <cell r="H60">
            <v>289123476.64</v>
          </cell>
          <cell r="M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2701</v>
          </cell>
          <cell r="E61">
            <v>5076806</v>
          </cell>
          <cell r="F61">
            <v>8837</v>
          </cell>
          <cell r="G61">
            <v>15279870</v>
          </cell>
          <cell r="H61">
            <v>20356676</v>
          </cell>
          <cell r="M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1753</v>
          </cell>
          <cell r="E62">
            <v>7042554</v>
          </cell>
          <cell r="F62">
            <v>3250</v>
          </cell>
          <cell r="G62">
            <v>16395260</v>
          </cell>
          <cell r="H62">
            <v>23437814</v>
          </cell>
          <cell r="M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33443</v>
          </cell>
          <cell r="E63">
            <v>22185337.5</v>
          </cell>
          <cell r="F63">
            <v>6351</v>
          </cell>
          <cell r="G63">
            <v>12619138</v>
          </cell>
          <cell r="H63">
            <v>34804475.5</v>
          </cell>
          <cell r="M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20890</v>
          </cell>
          <cell r="E66">
            <v>5951659</v>
          </cell>
          <cell r="F66">
            <v>40434</v>
          </cell>
          <cell r="G66">
            <v>35205672</v>
          </cell>
          <cell r="H66">
            <v>41157331</v>
          </cell>
          <cell r="M6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876</v>
          </cell>
          <cell r="E10">
            <v>1390463</v>
          </cell>
          <cell r="F10">
            <v>2779</v>
          </cell>
          <cell r="G10">
            <v>5167410</v>
          </cell>
          <cell r="H10">
            <v>6557873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3655</v>
          </cell>
          <cell r="AA10">
            <v>6557873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20</v>
          </cell>
          <cell r="E11">
            <v>221600</v>
          </cell>
          <cell r="F11">
            <v>723</v>
          </cell>
          <cell r="G11">
            <v>1065700</v>
          </cell>
          <cell r="H11">
            <v>1287300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743</v>
          </cell>
          <cell r="AA11">
            <v>1287300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100480</v>
          </cell>
          <cell r="E12">
            <v>124827357.75</v>
          </cell>
          <cell r="F12">
            <v>203709</v>
          </cell>
          <cell r="G12">
            <v>170062144.85</v>
          </cell>
          <cell r="H12">
            <v>294889502.6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18746</v>
          </cell>
          <cell r="T12">
            <v>1719116371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322935</v>
          </cell>
          <cell r="AA12">
            <v>2014005873.6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1949034</v>
          </cell>
          <cell r="E16">
            <v>343754767.78999996</v>
          </cell>
          <cell r="F16">
            <v>2392840</v>
          </cell>
          <cell r="G16">
            <v>504401373.7</v>
          </cell>
          <cell r="H16">
            <v>848156141.49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113519</v>
          </cell>
          <cell r="T16">
            <v>10566005729</v>
          </cell>
          <cell r="U16">
            <v>1107</v>
          </cell>
          <cell r="V16">
            <v>105884550</v>
          </cell>
          <cell r="W16">
            <v>1224</v>
          </cell>
          <cell r="X16">
            <v>116839260</v>
          </cell>
          <cell r="Y16">
            <v>222723810</v>
          </cell>
          <cell r="Z16">
            <v>4457724</v>
          </cell>
          <cell r="AA16">
            <v>11636885680.490002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330</v>
          </cell>
          <cell r="T18">
            <v>31027260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330</v>
          </cell>
          <cell r="AA18">
            <v>31027260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161190</v>
          </cell>
          <cell r="E19">
            <v>42706159.45</v>
          </cell>
          <cell r="F19">
            <v>87701</v>
          </cell>
          <cell r="G19">
            <v>66920800.02</v>
          </cell>
          <cell r="H19">
            <v>109626959.47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248891</v>
          </cell>
          <cell r="AA19">
            <v>109626959.47</v>
          </cell>
        </row>
        <row r="20">
          <cell r="B20" t="str">
            <v>BSK</v>
          </cell>
          <cell r="C20" t="str">
            <v>BLUE SKY</v>
          </cell>
          <cell r="D20">
            <v>6822</v>
          </cell>
          <cell r="E20">
            <v>2374581.4</v>
          </cell>
          <cell r="F20">
            <v>1256</v>
          </cell>
          <cell r="G20">
            <v>4416134</v>
          </cell>
          <cell r="H20">
            <v>6790715.4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8078</v>
          </cell>
          <cell r="AA20">
            <v>6790715.4</v>
          </cell>
        </row>
        <row r="21">
          <cell r="B21" t="str">
            <v>BULG</v>
          </cell>
          <cell r="C21" t="str">
            <v>Булган брокер ХХК</v>
          </cell>
          <cell r="D21">
            <v>13300</v>
          </cell>
          <cell r="E21">
            <v>1897900</v>
          </cell>
          <cell r="F21">
            <v>5421</v>
          </cell>
          <cell r="G21">
            <v>2918237</v>
          </cell>
          <cell r="H21">
            <v>4816137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18721</v>
          </cell>
          <cell r="AA21">
            <v>4816137</v>
          </cell>
        </row>
        <row r="22">
          <cell r="B22" t="str">
            <v>BUMB</v>
          </cell>
          <cell r="C22" t="str">
            <v>Бумбат-Алтай ХХК</v>
          </cell>
          <cell r="D22">
            <v>299862</v>
          </cell>
          <cell r="E22">
            <v>366784174</v>
          </cell>
          <cell r="F22">
            <v>171762</v>
          </cell>
          <cell r="G22">
            <v>178443319.46</v>
          </cell>
          <cell r="H22">
            <v>545227493.46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471624</v>
          </cell>
          <cell r="AA22">
            <v>545227493.46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3150</v>
          </cell>
          <cell r="E23">
            <v>30963725</v>
          </cell>
          <cell r="F23">
            <v>0</v>
          </cell>
          <cell r="G23">
            <v>0</v>
          </cell>
          <cell r="H23">
            <v>30963725</v>
          </cell>
          <cell r="M23">
            <v>0</v>
          </cell>
          <cell r="N23">
            <v>0</v>
          </cell>
          <cell r="O23">
            <v>0</v>
          </cell>
          <cell r="P23">
            <v>154</v>
          </cell>
          <cell r="Q23">
            <v>15400000</v>
          </cell>
          <cell r="R23">
            <v>15400000</v>
          </cell>
          <cell r="S23">
            <v>6846</v>
          </cell>
          <cell r="T23">
            <v>672978768</v>
          </cell>
          <cell r="U23">
            <v>140334</v>
          </cell>
          <cell r="V23">
            <v>13854421110</v>
          </cell>
          <cell r="W23">
            <v>73663</v>
          </cell>
          <cell r="X23">
            <v>7275652390</v>
          </cell>
          <cell r="Y23">
            <v>21130073500</v>
          </cell>
          <cell r="Z23">
            <v>224147</v>
          </cell>
          <cell r="AA23">
            <v>21849415993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25100</v>
          </cell>
          <cell r="E26">
            <v>4919600</v>
          </cell>
          <cell r="F26">
            <v>3045</v>
          </cell>
          <cell r="G26">
            <v>14405020</v>
          </cell>
          <cell r="H26">
            <v>19324620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28145</v>
          </cell>
          <cell r="AA26">
            <v>19324620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42234</v>
          </cell>
          <cell r="E28">
            <v>15858904.15</v>
          </cell>
          <cell r="F28">
            <v>68021</v>
          </cell>
          <cell r="G28">
            <v>28720764.7</v>
          </cell>
          <cell r="H28">
            <v>44579668.85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110255</v>
          </cell>
          <cell r="AA28">
            <v>44579668.85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26717</v>
          </cell>
          <cell r="E29">
            <v>20169608</v>
          </cell>
          <cell r="F29">
            <v>29224</v>
          </cell>
          <cell r="G29">
            <v>22087548</v>
          </cell>
          <cell r="H29">
            <v>42257156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55941</v>
          </cell>
          <cell r="AA29">
            <v>42257156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1618</v>
          </cell>
          <cell r="E33">
            <v>3818970</v>
          </cell>
          <cell r="F33">
            <v>306</v>
          </cell>
          <cell r="G33">
            <v>2541860</v>
          </cell>
          <cell r="H33">
            <v>6360830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1924</v>
          </cell>
          <cell r="AA33">
            <v>6360830</v>
          </cell>
        </row>
        <row r="34">
          <cell r="B34" t="str">
            <v>GAUL</v>
          </cell>
          <cell r="C34" t="str">
            <v>Гаүли ХХК</v>
          </cell>
          <cell r="D34">
            <v>348103</v>
          </cell>
          <cell r="E34">
            <v>102039675.1</v>
          </cell>
          <cell r="F34">
            <v>270163</v>
          </cell>
          <cell r="G34">
            <v>126138229.9</v>
          </cell>
          <cell r="H34">
            <v>228177905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3321</v>
          </cell>
          <cell r="T34">
            <v>315335014</v>
          </cell>
          <cell r="U34">
            <v>182</v>
          </cell>
          <cell r="V34">
            <v>17405080</v>
          </cell>
          <cell r="W34">
            <v>0</v>
          </cell>
          <cell r="X34">
            <v>0</v>
          </cell>
          <cell r="Y34">
            <v>17405080</v>
          </cell>
          <cell r="Z34">
            <v>621769</v>
          </cell>
          <cell r="AA34">
            <v>560917999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118</v>
          </cell>
          <cell r="E35">
            <v>1144300</v>
          </cell>
          <cell r="F35">
            <v>591</v>
          </cell>
          <cell r="G35">
            <v>138885</v>
          </cell>
          <cell r="H35">
            <v>1283185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709</v>
          </cell>
          <cell r="AA35">
            <v>1283185</v>
          </cell>
        </row>
        <row r="36">
          <cell r="B36" t="str">
            <v>GDSC</v>
          </cell>
          <cell r="C36" t="str">
            <v>Гүүдсек ХХК</v>
          </cell>
          <cell r="D36">
            <v>253</v>
          </cell>
          <cell r="E36">
            <v>123762</v>
          </cell>
          <cell r="F36">
            <v>737</v>
          </cell>
          <cell r="G36">
            <v>949455</v>
          </cell>
          <cell r="H36">
            <v>1073217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990</v>
          </cell>
          <cell r="AA36">
            <v>1073217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831852</v>
          </cell>
          <cell r="E37">
            <v>380298415.78</v>
          </cell>
          <cell r="F37">
            <v>1675338</v>
          </cell>
          <cell r="G37">
            <v>646596929.72</v>
          </cell>
          <cell r="H37">
            <v>1026895345.5</v>
          </cell>
          <cell r="M37">
            <v>0</v>
          </cell>
          <cell r="N37">
            <v>2683</v>
          </cell>
          <cell r="O37">
            <v>268299000</v>
          </cell>
          <cell r="P37">
            <v>924</v>
          </cell>
          <cell r="Q37">
            <v>92399000</v>
          </cell>
          <cell r="R37">
            <v>360698000</v>
          </cell>
          <cell r="S37">
            <v>39311</v>
          </cell>
          <cell r="T37">
            <v>3929983049</v>
          </cell>
          <cell r="U37">
            <v>117</v>
          </cell>
          <cell r="V37">
            <v>10954710</v>
          </cell>
          <cell r="W37">
            <v>0</v>
          </cell>
          <cell r="X37">
            <v>0</v>
          </cell>
          <cell r="Y37">
            <v>10954710</v>
          </cell>
          <cell r="Z37">
            <v>2550225</v>
          </cell>
          <cell r="AA37">
            <v>5328531104.5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19331</v>
          </cell>
          <cell r="E42">
            <v>31637941</v>
          </cell>
          <cell r="F42">
            <v>364</v>
          </cell>
          <cell r="G42">
            <v>167646</v>
          </cell>
          <cell r="H42">
            <v>31805587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19695</v>
          </cell>
          <cell r="AA42">
            <v>31805587</v>
          </cell>
        </row>
        <row r="43">
          <cell r="B43" t="str">
            <v>MERG</v>
          </cell>
          <cell r="C43" t="str">
            <v>Мэргэн санаа ХХК</v>
          </cell>
          <cell r="D43">
            <v>63312</v>
          </cell>
          <cell r="E43">
            <v>26009895</v>
          </cell>
          <cell r="F43">
            <v>35885</v>
          </cell>
          <cell r="G43">
            <v>20542025</v>
          </cell>
          <cell r="H43">
            <v>46551920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99197</v>
          </cell>
          <cell r="AA43">
            <v>46551920</v>
          </cell>
        </row>
        <row r="44">
          <cell r="B44" t="str">
            <v>MIBG</v>
          </cell>
          <cell r="C44" t="str">
            <v>Эм Ай Би Жи ХХК</v>
          </cell>
          <cell r="D44">
            <v>95347</v>
          </cell>
          <cell r="E44">
            <v>56786990</v>
          </cell>
          <cell r="F44">
            <v>275137</v>
          </cell>
          <cell r="G44">
            <v>54240000</v>
          </cell>
          <cell r="H44">
            <v>111026990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370484</v>
          </cell>
          <cell r="AA44">
            <v>111026990</v>
          </cell>
        </row>
        <row r="45">
          <cell r="B45" t="str">
            <v>MICC</v>
          </cell>
          <cell r="C45" t="str">
            <v>Эм Ай Си Си ХХК</v>
          </cell>
          <cell r="D45">
            <v>369237</v>
          </cell>
          <cell r="E45">
            <v>29601003</v>
          </cell>
          <cell r="F45">
            <v>1832</v>
          </cell>
          <cell r="G45">
            <v>18045200</v>
          </cell>
          <cell r="H45">
            <v>47646203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371069</v>
          </cell>
          <cell r="AA45">
            <v>47646203</v>
          </cell>
        </row>
        <row r="46">
          <cell r="B46" t="str">
            <v>MNET</v>
          </cell>
          <cell r="C46" t="str">
            <v>Ард секюритиз ХХК</v>
          </cell>
          <cell r="D46">
            <v>176374</v>
          </cell>
          <cell r="E46">
            <v>156454762.58</v>
          </cell>
          <cell r="F46">
            <v>128957</v>
          </cell>
          <cell r="G46">
            <v>92202160.88</v>
          </cell>
          <cell r="H46">
            <v>248656923.46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13</v>
          </cell>
          <cell r="T46">
            <v>1222468</v>
          </cell>
          <cell r="U46">
            <v>6767</v>
          </cell>
          <cell r="V46">
            <v>641598850</v>
          </cell>
          <cell r="W46">
            <v>6767</v>
          </cell>
          <cell r="X46">
            <v>641598850</v>
          </cell>
          <cell r="Y46">
            <v>1283197700</v>
          </cell>
          <cell r="Z46">
            <v>318878</v>
          </cell>
          <cell r="AA46">
            <v>1533077091.46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955</v>
          </cell>
          <cell r="E47">
            <v>1343570</v>
          </cell>
          <cell r="F47">
            <v>41</v>
          </cell>
          <cell r="G47">
            <v>578500</v>
          </cell>
          <cell r="H47">
            <v>1922070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996</v>
          </cell>
          <cell r="AA47">
            <v>1922070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219164</v>
          </cell>
          <cell r="E49">
            <v>53988325</v>
          </cell>
          <cell r="F49">
            <v>41238</v>
          </cell>
          <cell r="G49">
            <v>21491282.68</v>
          </cell>
          <cell r="H49">
            <v>75479607.68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260402</v>
          </cell>
          <cell r="AA49">
            <v>75479607.68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294143</v>
          </cell>
          <cell r="E51">
            <v>247372733.77</v>
          </cell>
          <cell r="F51">
            <v>51217</v>
          </cell>
          <cell r="G51">
            <v>43095419.9</v>
          </cell>
          <cell r="H51">
            <v>290468153.67</v>
          </cell>
          <cell r="M51">
            <v>0</v>
          </cell>
          <cell r="N51">
            <v>2025</v>
          </cell>
          <cell r="O51">
            <v>202499950</v>
          </cell>
          <cell r="P51">
            <v>3626</v>
          </cell>
          <cell r="Q51">
            <v>362600000</v>
          </cell>
          <cell r="R51">
            <v>565099950</v>
          </cell>
          <cell r="S51">
            <v>93016</v>
          </cell>
          <cell r="T51">
            <v>9300968134</v>
          </cell>
          <cell r="U51">
            <v>99137</v>
          </cell>
          <cell r="V51">
            <v>9907084650</v>
          </cell>
          <cell r="W51">
            <v>165743</v>
          </cell>
          <cell r="X51">
            <v>16479600370</v>
          </cell>
          <cell r="Y51">
            <v>26386685020</v>
          </cell>
          <cell r="Z51">
            <v>708907</v>
          </cell>
          <cell r="AA51">
            <v>36543221257.67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10493</v>
          </cell>
          <cell r="E54">
            <v>1986942</v>
          </cell>
          <cell r="F54">
            <v>58438</v>
          </cell>
          <cell r="G54">
            <v>42858999.1</v>
          </cell>
          <cell r="H54">
            <v>44845941.1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68931</v>
          </cell>
          <cell r="AA54">
            <v>44845941.1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25407</v>
          </cell>
          <cell r="G55">
            <v>9896695</v>
          </cell>
          <cell r="H55">
            <v>9896695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25407</v>
          </cell>
          <cell r="AA55">
            <v>9896695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431185</v>
          </cell>
          <cell r="E57">
            <v>311112891.66</v>
          </cell>
          <cell r="F57">
            <v>377040</v>
          </cell>
          <cell r="G57">
            <v>157696391.5</v>
          </cell>
          <cell r="H57">
            <v>468809283.16</v>
          </cell>
          <cell r="M57">
            <v>0</v>
          </cell>
          <cell r="N57">
            <v>0</v>
          </cell>
          <cell r="O57">
            <v>0</v>
          </cell>
          <cell r="P57">
            <v>5</v>
          </cell>
          <cell r="Q57">
            <v>499950</v>
          </cell>
          <cell r="R57">
            <v>499950</v>
          </cell>
          <cell r="S57">
            <v>1230</v>
          </cell>
          <cell r="T57">
            <v>115889197</v>
          </cell>
          <cell r="U57">
            <v>21</v>
          </cell>
          <cell r="V57">
            <v>2100000</v>
          </cell>
          <cell r="W57">
            <v>268</v>
          </cell>
          <cell r="X57">
            <v>25758080</v>
          </cell>
          <cell r="Y57">
            <v>27858080</v>
          </cell>
          <cell r="Z57">
            <v>809749</v>
          </cell>
          <cell r="AA57">
            <v>613056510.1600001</v>
          </cell>
        </row>
        <row r="58">
          <cell r="B58" t="str">
            <v>TABO</v>
          </cell>
          <cell r="C58" t="str">
            <v>Таван богд ХХК</v>
          </cell>
          <cell r="D58">
            <v>0</v>
          </cell>
          <cell r="E58">
            <v>0</v>
          </cell>
          <cell r="F58">
            <v>3229</v>
          </cell>
          <cell r="G58">
            <v>39962954</v>
          </cell>
          <cell r="H58">
            <v>39962954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179</v>
          </cell>
          <cell r="T58">
            <v>16015309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3408</v>
          </cell>
          <cell r="AA58">
            <v>55978263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37722</v>
          </cell>
          <cell r="E59">
            <v>14125055</v>
          </cell>
          <cell r="F59">
            <v>42677</v>
          </cell>
          <cell r="G59">
            <v>34797745.99</v>
          </cell>
          <cell r="H59">
            <v>48922800.99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80399</v>
          </cell>
          <cell r="AA59">
            <v>48922800.99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731029</v>
          </cell>
          <cell r="E60">
            <v>269804657.88</v>
          </cell>
          <cell r="F60">
            <v>306186</v>
          </cell>
          <cell r="G60">
            <v>223777473.31</v>
          </cell>
          <cell r="H60">
            <v>493582131.19</v>
          </cell>
          <cell r="M60">
            <v>0</v>
          </cell>
          <cell r="N60">
            <v>1</v>
          </cell>
          <cell r="O60">
            <v>100000</v>
          </cell>
          <cell r="P60">
            <v>0</v>
          </cell>
          <cell r="Q60">
            <v>0</v>
          </cell>
          <cell r="R60">
            <v>100000</v>
          </cell>
          <cell r="S60">
            <v>1284</v>
          </cell>
          <cell r="T60">
            <v>120824800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1038500</v>
          </cell>
          <cell r="AA60">
            <v>614506931.19</v>
          </cell>
        </row>
        <row r="61">
          <cell r="B61" t="str">
            <v>TNGR</v>
          </cell>
          <cell r="C61" t="str">
            <v>Тэнгэр капитал ХХК</v>
          </cell>
          <cell r="D61">
            <v>9711</v>
          </cell>
          <cell r="E61">
            <v>3884895</v>
          </cell>
          <cell r="F61">
            <v>9581</v>
          </cell>
          <cell r="G61">
            <v>48046938</v>
          </cell>
          <cell r="H61">
            <v>51931833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107</v>
          </cell>
          <cell r="T61">
            <v>10062922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19399</v>
          </cell>
          <cell r="AA61">
            <v>61994755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2582</v>
          </cell>
          <cell r="E63">
            <v>12615180</v>
          </cell>
          <cell r="F63">
            <v>5203</v>
          </cell>
          <cell r="G63">
            <v>18378470</v>
          </cell>
          <cell r="H63">
            <v>30993650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7785</v>
          </cell>
          <cell r="AA63">
            <v>30993650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51591</v>
          </cell>
          <cell r="E66">
            <v>27806980</v>
          </cell>
          <cell r="F66">
            <v>46857</v>
          </cell>
          <cell r="G66">
            <v>87074072.6</v>
          </cell>
          <cell r="H66">
            <v>114881052.6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98448</v>
          </cell>
          <cell r="AA66">
            <v>114881052.6</v>
          </cell>
        </row>
        <row r="67">
          <cell r="B67" t="str">
            <v>нийт</v>
          </cell>
          <cell r="D67">
            <v>6322905</v>
          </cell>
          <cell r="E67">
            <v>2687825785.31</v>
          </cell>
          <cell r="F67">
            <v>6322905</v>
          </cell>
          <cell r="G67">
            <v>2687825785.3099995</v>
          </cell>
          <cell r="H67">
            <v>5375651570.62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4709</v>
          </cell>
          <cell r="O67">
            <v>470898950</v>
          </cell>
          <cell r="P67">
            <v>4709</v>
          </cell>
          <cell r="Q67">
            <v>470898950</v>
          </cell>
          <cell r="R67">
            <v>941797900</v>
          </cell>
          <cell r="S67">
            <v>277902</v>
          </cell>
          <cell r="T67">
            <v>26799429021</v>
          </cell>
          <cell r="U67">
            <v>247665</v>
          </cell>
          <cell r="V67">
            <v>24539448950</v>
          </cell>
          <cell r="W67">
            <v>247665</v>
          </cell>
          <cell r="X67">
            <v>24539448950</v>
          </cell>
          <cell r="Y67">
            <v>49078897900</v>
          </cell>
          <cell r="Z67">
            <v>13428460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1156040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876</v>
          </cell>
          <cell r="E10">
            <v>1390463</v>
          </cell>
          <cell r="F10">
            <v>2779</v>
          </cell>
          <cell r="G10">
            <v>5167410</v>
          </cell>
          <cell r="H10">
            <v>6557873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3655</v>
          </cell>
          <cell r="AA10">
            <v>6557873</v>
          </cell>
          <cell r="AB10">
            <v>313235065.21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20</v>
          </cell>
          <cell r="E11">
            <v>221600</v>
          </cell>
          <cell r="F11">
            <v>723</v>
          </cell>
          <cell r="G11">
            <v>1065700</v>
          </cell>
          <cell r="H11">
            <v>1287300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743</v>
          </cell>
          <cell r="AA11">
            <v>1287300</v>
          </cell>
          <cell r="AB11">
            <v>976813757.02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100480</v>
          </cell>
          <cell r="E12">
            <v>124827357.75</v>
          </cell>
          <cell r="F12">
            <v>203709</v>
          </cell>
          <cell r="G12">
            <v>170062144.85</v>
          </cell>
          <cell r="H12">
            <v>294889502.6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18746</v>
          </cell>
          <cell r="T12">
            <v>1719116371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322935</v>
          </cell>
          <cell r="AA12">
            <v>2014005873.6</v>
          </cell>
          <cell r="AB12">
            <v>29778809737.979996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17738255.5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1949034</v>
          </cell>
          <cell r="E16">
            <v>343754767.78999996</v>
          </cell>
          <cell r="F16">
            <v>2392840</v>
          </cell>
          <cell r="G16">
            <v>504401373.7</v>
          </cell>
          <cell r="H16">
            <v>848156141.49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113519</v>
          </cell>
          <cell r="T16">
            <v>10566005729</v>
          </cell>
          <cell r="U16">
            <v>1107</v>
          </cell>
          <cell r="V16">
            <v>105884550</v>
          </cell>
          <cell r="W16">
            <v>1224</v>
          </cell>
          <cell r="X16">
            <v>116839260</v>
          </cell>
          <cell r="Y16">
            <v>222723810</v>
          </cell>
          <cell r="Z16">
            <v>4457724</v>
          </cell>
          <cell r="AA16">
            <v>11636885680.490002</v>
          </cell>
          <cell r="AB16">
            <v>242371613328.22586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330</v>
          </cell>
          <cell r="T18">
            <v>31027260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330</v>
          </cell>
          <cell r="AA18">
            <v>31027260</v>
          </cell>
          <cell r="AB18">
            <v>154969586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161190</v>
          </cell>
          <cell r="E19">
            <v>42706159.45</v>
          </cell>
          <cell r="F19">
            <v>87701</v>
          </cell>
          <cell r="G19">
            <v>66920800.02</v>
          </cell>
          <cell r="H19">
            <v>109626959.47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248891</v>
          </cell>
          <cell r="AA19">
            <v>109626959.47</v>
          </cell>
          <cell r="AB19">
            <v>686906100.3700001</v>
          </cell>
        </row>
        <row r="20">
          <cell r="B20" t="str">
            <v>BSK</v>
          </cell>
          <cell r="C20" t="str">
            <v>BLUE SKY</v>
          </cell>
          <cell r="D20">
            <v>6822</v>
          </cell>
          <cell r="E20">
            <v>2374581.4</v>
          </cell>
          <cell r="F20">
            <v>1256</v>
          </cell>
          <cell r="G20">
            <v>4416134</v>
          </cell>
          <cell r="H20">
            <v>6790715.4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8078</v>
          </cell>
          <cell r="AA20">
            <v>6790715.4</v>
          </cell>
          <cell r="AB20">
            <v>19784851.4</v>
          </cell>
        </row>
        <row r="21">
          <cell r="B21" t="str">
            <v>BULG</v>
          </cell>
          <cell r="C21" t="str">
            <v>Булган брокер ХХК</v>
          </cell>
          <cell r="D21">
            <v>13300</v>
          </cell>
          <cell r="E21">
            <v>1897900</v>
          </cell>
          <cell r="F21">
            <v>5421</v>
          </cell>
          <cell r="G21">
            <v>2918237</v>
          </cell>
          <cell r="H21">
            <v>4816137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18721</v>
          </cell>
          <cell r="AA21">
            <v>4816137</v>
          </cell>
          <cell r="AB21">
            <v>440006457</v>
          </cell>
        </row>
        <row r="22">
          <cell r="B22" t="str">
            <v>BUMB</v>
          </cell>
          <cell r="C22" t="str">
            <v>Бумбат-Алтай ХХК</v>
          </cell>
          <cell r="D22">
            <v>299862</v>
          </cell>
          <cell r="E22">
            <v>366784174</v>
          </cell>
          <cell r="F22">
            <v>171762</v>
          </cell>
          <cell r="G22">
            <v>178443319.46</v>
          </cell>
          <cell r="H22">
            <v>545227493.46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471624</v>
          </cell>
          <cell r="AA22">
            <v>545227493.46</v>
          </cell>
          <cell r="AB22">
            <v>2363623556.42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3150</v>
          </cell>
          <cell r="E23">
            <v>30963725</v>
          </cell>
          <cell r="F23">
            <v>0</v>
          </cell>
          <cell r="G23">
            <v>0</v>
          </cell>
          <cell r="H23">
            <v>30963725</v>
          </cell>
          <cell r="M23">
            <v>0</v>
          </cell>
          <cell r="N23">
            <v>0</v>
          </cell>
          <cell r="O23">
            <v>0</v>
          </cell>
          <cell r="P23">
            <v>154</v>
          </cell>
          <cell r="Q23">
            <v>15400000</v>
          </cell>
          <cell r="R23">
            <v>15400000</v>
          </cell>
          <cell r="S23">
            <v>6846</v>
          </cell>
          <cell r="T23">
            <v>672978768</v>
          </cell>
          <cell r="U23">
            <v>140334</v>
          </cell>
          <cell r="V23">
            <v>13854421110</v>
          </cell>
          <cell r="W23">
            <v>73663</v>
          </cell>
          <cell r="X23">
            <v>7275652390</v>
          </cell>
          <cell r="Y23">
            <v>21130073500</v>
          </cell>
          <cell r="Z23">
            <v>224147</v>
          </cell>
          <cell r="AA23">
            <v>21849415993</v>
          </cell>
          <cell r="AB23">
            <v>194464286728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48131000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25100</v>
          </cell>
          <cell r="E26">
            <v>4919600</v>
          </cell>
          <cell r="F26">
            <v>3045</v>
          </cell>
          <cell r="G26">
            <v>14405020</v>
          </cell>
          <cell r="H26">
            <v>19324620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28145</v>
          </cell>
          <cell r="AA26">
            <v>19324620</v>
          </cell>
          <cell r="AB26">
            <v>578987344.4000001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42234</v>
          </cell>
          <cell r="E28">
            <v>15858904.15</v>
          </cell>
          <cell r="F28">
            <v>68021</v>
          </cell>
          <cell r="G28">
            <v>28720764.7</v>
          </cell>
          <cell r="H28">
            <v>44579668.85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110255</v>
          </cell>
          <cell r="AA28">
            <v>44579668.85</v>
          </cell>
          <cell r="AB28">
            <v>170589210.53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26717</v>
          </cell>
          <cell r="E29">
            <v>20169608</v>
          </cell>
          <cell r="F29">
            <v>29224</v>
          </cell>
          <cell r="G29">
            <v>22087548</v>
          </cell>
          <cell r="H29">
            <v>42257156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55941</v>
          </cell>
          <cell r="AA29">
            <v>42257156</v>
          </cell>
          <cell r="AB29">
            <v>412714199.66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1618</v>
          </cell>
          <cell r="E33">
            <v>3818970</v>
          </cell>
          <cell r="F33">
            <v>306</v>
          </cell>
          <cell r="G33">
            <v>2541860</v>
          </cell>
          <cell r="H33">
            <v>6360830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1924</v>
          </cell>
          <cell r="AA33">
            <v>6360830</v>
          </cell>
          <cell r="AB33">
            <v>22840636.8</v>
          </cell>
        </row>
        <row r="34">
          <cell r="B34" t="str">
            <v>GAUL</v>
          </cell>
          <cell r="C34" t="str">
            <v>Гаүли ХХК</v>
          </cell>
          <cell r="D34">
            <v>348103</v>
          </cell>
          <cell r="E34">
            <v>102039675.1</v>
          </cell>
          <cell r="F34">
            <v>270163</v>
          </cell>
          <cell r="G34">
            <v>126138229.9</v>
          </cell>
          <cell r="H34">
            <v>228177905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3321</v>
          </cell>
          <cell r="T34">
            <v>315335014</v>
          </cell>
          <cell r="U34">
            <v>182</v>
          </cell>
          <cell r="V34">
            <v>17405080</v>
          </cell>
          <cell r="W34">
            <v>0</v>
          </cell>
          <cell r="X34">
            <v>0</v>
          </cell>
          <cell r="Y34">
            <v>17405080</v>
          </cell>
          <cell r="Z34">
            <v>621769</v>
          </cell>
          <cell r="AA34">
            <v>560917999</v>
          </cell>
          <cell r="AB34">
            <v>6789121888.6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118</v>
          </cell>
          <cell r="E35">
            <v>1144300</v>
          </cell>
          <cell r="F35">
            <v>591</v>
          </cell>
          <cell r="G35">
            <v>138885</v>
          </cell>
          <cell r="H35">
            <v>1283185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709</v>
          </cell>
          <cell r="AA35">
            <v>1283185</v>
          </cell>
          <cell r="AB35">
            <v>32974559</v>
          </cell>
        </row>
        <row r="36">
          <cell r="B36" t="str">
            <v>GDSC</v>
          </cell>
          <cell r="C36" t="str">
            <v>Гүүдсек ХХК</v>
          </cell>
          <cell r="D36">
            <v>253</v>
          </cell>
          <cell r="E36">
            <v>123762</v>
          </cell>
          <cell r="F36">
            <v>737</v>
          </cell>
          <cell r="G36">
            <v>949455</v>
          </cell>
          <cell r="H36">
            <v>1073217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990</v>
          </cell>
          <cell r="AA36">
            <v>1073217</v>
          </cell>
          <cell r="AB36">
            <v>2397547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831852</v>
          </cell>
          <cell r="E37">
            <v>380298415.78</v>
          </cell>
          <cell r="F37">
            <v>1675338</v>
          </cell>
          <cell r="G37">
            <v>646596929.72</v>
          </cell>
          <cell r="H37">
            <v>1026895345.5</v>
          </cell>
          <cell r="M37">
            <v>0</v>
          </cell>
          <cell r="N37">
            <v>2683</v>
          </cell>
          <cell r="O37">
            <v>268299000</v>
          </cell>
          <cell r="P37">
            <v>924</v>
          </cell>
          <cell r="Q37">
            <v>92399000</v>
          </cell>
          <cell r="R37">
            <v>360698000</v>
          </cell>
          <cell r="S37">
            <v>39311</v>
          </cell>
          <cell r="T37">
            <v>3929983049</v>
          </cell>
          <cell r="U37">
            <v>117</v>
          </cell>
          <cell r="V37">
            <v>10954710</v>
          </cell>
          <cell r="W37">
            <v>0</v>
          </cell>
          <cell r="X37">
            <v>0</v>
          </cell>
          <cell r="Y37">
            <v>10954710</v>
          </cell>
          <cell r="Z37">
            <v>2550225</v>
          </cell>
          <cell r="AA37">
            <v>5328531104.5</v>
          </cell>
          <cell r="AB37">
            <v>83631146683.84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71805850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19331</v>
          </cell>
          <cell r="E42">
            <v>31637941</v>
          </cell>
          <cell r="F42">
            <v>364</v>
          </cell>
          <cell r="G42">
            <v>167646</v>
          </cell>
          <cell r="H42">
            <v>31805587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19695</v>
          </cell>
          <cell r="AA42">
            <v>31805587</v>
          </cell>
          <cell r="AB42">
            <v>1850628455.6</v>
          </cell>
        </row>
        <row r="43">
          <cell r="B43" t="str">
            <v>MERG</v>
          </cell>
          <cell r="C43" t="str">
            <v>Мэргэн санаа ХХК</v>
          </cell>
          <cell r="D43">
            <v>63312</v>
          </cell>
          <cell r="E43">
            <v>26009895</v>
          </cell>
          <cell r="F43">
            <v>35885</v>
          </cell>
          <cell r="G43">
            <v>20542025</v>
          </cell>
          <cell r="H43">
            <v>46551920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99197</v>
          </cell>
          <cell r="AA43">
            <v>46551920</v>
          </cell>
          <cell r="AB43">
            <v>160957041.8</v>
          </cell>
        </row>
        <row r="44">
          <cell r="B44" t="str">
            <v>MIBG</v>
          </cell>
          <cell r="C44" t="str">
            <v>Эм Ай Би Жи ХХК</v>
          </cell>
          <cell r="D44">
            <v>95347</v>
          </cell>
          <cell r="E44">
            <v>56786990</v>
          </cell>
          <cell r="F44">
            <v>275137</v>
          </cell>
          <cell r="G44">
            <v>54240000</v>
          </cell>
          <cell r="H44">
            <v>111026990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370484</v>
          </cell>
          <cell r="AA44">
            <v>111026990</v>
          </cell>
          <cell r="AB44">
            <v>2785887106.32</v>
          </cell>
        </row>
        <row r="45">
          <cell r="B45" t="str">
            <v>MICC</v>
          </cell>
          <cell r="C45" t="str">
            <v>Эм Ай Си Си ХХК</v>
          </cell>
          <cell r="D45">
            <v>369237</v>
          </cell>
          <cell r="E45">
            <v>29601003</v>
          </cell>
          <cell r="F45">
            <v>1832</v>
          </cell>
          <cell r="G45">
            <v>18045200</v>
          </cell>
          <cell r="H45">
            <v>47646203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371069</v>
          </cell>
          <cell r="AA45">
            <v>47646203</v>
          </cell>
          <cell r="AB45">
            <v>266300252.38</v>
          </cell>
        </row>
        <row r="46">
          <cell r="B46" t="str">
            <v>MNET</v>
          </cell>
          <cell r="C46" t="str">
            <v>Ард секюритиз ХХК</v>
          </cell>
          <cell r="D46">
            <v>176374</v>
          </cell>
          <cell r="E46">
            <v>156454762.58</v>
          </cell>
          <cell r="F46">
            <v>128957</v>
          </cell>
          <cell r="G46">
            <v>92202160.88</v>
          </cell>
          <cell r="H46">
            <v>248656923.46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13</v>
          </cell>
          <cell r="T46">
            <v>1222468</v>
          </cell>
          <cell r="U46">
            <v>6767</v>
          </cell>
          <cell r="V46">
            <v>641598850</v>
          </cell>
          <cell r="W46">
            <v>6767</v>
          </cell>
          <cell r="X46">
            <v>641598850</v>
          </cell>
          <cell r="Y46">
            <v>1283197700</v>
          </cell>
          <cell r="Z46">
            <v>318878</v>
          </cell>
          <cell r="AA46">
            <v>1533077091.46</v>
          </cell>
          <cell r="AB46">
            <v>8476037886.839999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955</v>
          </cell>
          <cell r="E47">
            <v>1343570</v>
          </cell>
          <cell r="F47">
            <v>41</v>
          </cell>
          <cell r="G47">
            <v>578500</v>
          </cell>
          <cell r="H47">
            <v>1922070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996</v>
          </cell>
          <cell r="AA47">
            <v>1922070</v>
          </cell>
          <cell r="AB47">
            <v>44754338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26159358</v>
          </cell>
        </row>
        <row r="49">
          <cell r="B49" t="str">
            <v>MSEC</v>
          </cell>
          <cell r="C49" t="str">
            <v>Монсек ХХК</v>
          </cell>
          <cell r="D49">
            <v>219164</v>
          </cell>
          <cell r="E49">
            <v>53988325</v>
          </cell>
          <cell r="F49">
            <v>41238</v>
          </cell>
          <cell r="G49">
            <v>21491282.68</v>
          </cell>
          <cell r="H49">
            <v>75479607.68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260402</v>
          </cell>
          <cell r="AA49">
            <v>75479607.68</v>
          </cell>
          <cell r="AB49">
            <v>2057187299.94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294143</v>
          </cell>
          <cell r="E51">
            <v>247372733.77</v>
          </cell>
          <cell r="F51">
            <v>51217</v>
          </cell>
          <cell r="G51">
            <v>43095419.9</v>
          </cell>
          <cell r="H51">
            <v>290468153.67</v>
          </cell>
          <cell r="M51">
            <v>0</v>
          </cell>
          <cell r="N51">
            <v>2025</v>
          </cell>
          <cell r="O51">
            <v>202499950</v>
          </cell>
          <cell r="P51">
            <v>3626</v>
          </cell>
          <cell r="Q51">
            <v>362600000</v>
          </cell>
          <cell r="R51">
            <v>565099950</v>
          </cell>
          <cell r="S51">
            <v>93016</v>
          </cell>
          <cell r="T51">
            <v>9300968134</v>
          </cell>
          <cell r="U51">
            <v>99137</v>
          </cell>
          <cell r="V51">
            <v>9907084650</v>
          </cell>
          <cell r="W51">
            <v>165743</v>
          </cell>
          <cell r="X51">
            <v>16479600370</v>
          </cell>
          <cell r="Y51">
            <v>26386685020</v>
          </cell>
          <cell r="Z51">
            <v>708907</v>
          </cell>
          <cell r="AA51">
            <v>36543221257.67</v>
          </cell>
          <cell r="AB51">
            <v>250556089330.3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1189321814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10493</v>
          </cell>
          <cell r="E54">
            <v>1986942</v>
          </cell>
          <cell r="F54">
            <v>58438</v>
          </cell>
          <cell r="G54">
            <v>42858999.1</v>
          </cell>
          <cell r="H54">
            <v>44845941.1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68931</v>
          </cell>
          <cell r="AA54">
            <v>44845941.1</v>
          </cell>
          <cell r="AB54">
            <v>213485307.47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25407</v>
          </cell>
          <cell r="G55">
            <v>9896695</v>
          </cell>
          <cell r="H55">
            <v>9896695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25407</v>
          </cell>
          <cell r="AA55">
            <v>9896695</v>
          </cell>
          <cell r="AB55">
            <v>340022041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431185</v>
          </cell>
          <cell r="E57">
            <v>311112891.66</v>
          </cell>
          <cell r="F57">
            <v>377040</v>
          </cell>
          <cell r="G57">
            <v>157696391.5</v>
          </cell>
          <cell r="H57">
            <v>468809283.16</v>
          </cell>
          <cell r="M57">
            <v>0</v>
          </cell>
          <cell r="N57">
            <v>0</v>
          </cell>
          <cell r="O57">
            <v>0</v>
          </cell>
          <cell r="P57">
            <v>5</v>
          </cell>
          <cell r="Q57">
            <v>499950</v>
          </cell>
          <cell r="R57">
            <v>499950</v>
          </cell>
          <cell r="S57">
            <v>1230</v>
          </cell>
          <cell r="T57">
            <v>115889197</v>
          </cell>
          <cell r="U57">
            <v>21</v>
          </cell>
          <cell r="V57">
            <v>2100000</v>
          </cell>
          <cell r="W57">
            <v>268</v>
          </cell>
          <cell r="X57">
            <v>25758080</v>
          </cell>
          <cell r="Y57">
            <v>27858080</v>
          </cell>
          <cell r="Z57">
            <v>809749</v>
          </cell>
          <cell r="AA57">
            <v>613056510.1600001</v>
          </cell>
          <cell r="AB57">
            <v>10085174960.150024</v>
          </cell>
        </row>
        <row r="58">
          <cell r="B58" t="str">
            <v>TABO</v>
          </cell>
          <cell r="C58" t="str">
            <v>Таван богд ХХК</v>
          </cell>
          <cell r="D58">
            <v>0</v>
          </cell>
          <cell r="E58">
            <v>0</v>
          </cell>
          <cell r="F58">
            <v>3229</v>
          </cell>
          <cell r="G58">
            <v>39962954</v>
          </cell>
          <cell r="H58">
            <v>39962954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179</v>
          </cell>
          <cell r="T58">
            <v>16015309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3408</v>
          </cell>
          <cell r="AA58">
            <v>55978263</v>
          </cell>
          <cell r="AB58">
            <v>373135208.56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37722</v>
          </cell>
          <cell r="E59">
            <v>14125055</v>
          </cell>
          <cell r="F59">
            <v>42677</v>
          </cell>
          <cell r="G59">
            <v>34797745.99</v>
          </cell>
          <cell r="H59">
            <v>48922800.99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80399</v>
          </cell>
          <cell r="AA59">
            <v>48922800.99</v>
          </cell>
          <cell r="AB59">
            <v>295876112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731029</v>
          </cell>
          <cell r="E60">
            <v>269804657.88</v>
          </cell>
          <cell r="F60">
            <v>306186</v>
          </cell>
          <cell r="G60">
            <v>223777473.31</v>
          </cell>
          <cell r="H60">
            <v>493582131.19</v>
          </cell>
          <cell r="M60">
            <v>0</v>
          </cell>
          <cell r="N60">
            <v>1</v>
          </cell>
          <cell r="O60">
            <v>100000</v>
          </cell>
          <cell r="P60">
            <v>0</v>
          </cell>
          <cell r="Q60">
            <v>0</v>
          </cell>
          <cell r="R60">
            <v>100000</v>
          </cell>
          <cell r="S60">
            <v>1284</v>
          </cell>
          <cell r="T60">
            <v>120824800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1038500</v>
          </cell>
          <cell r="AA60">
            <v>614506931.19</v>
          </cell>
          <cell r="AB60">
            <v>15470648095.823069</v>
          </cell>
        </row>
        <row r="61">
          <cell r="B61" t="str">
            <v>TNGR</v>
          </cell>
          <cell r="C61" t="str">
            <v>Тэнгэр капитал ХХК</v>
          </cell>
          <cell r="D61">
            <v>9711</v>
          </cell>
          <cell r="E61">
            <v>3884895</v>
          </cell>
          <cell r="F61">
            <v>9581</v>
          </cell>
          <cell r="G61">
            <v>48046938</v>
          </cell>
          <cell r="H61">
            <v>51931833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107</v>
          </cell>
          <cell r="T61">
            <v>10062922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19399</v>
          </cell>
          <cell r="AA61">
            <v>61994755</v>
          </cell>
          <cell r="AB61">
            <v>61259144209.78101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234926209.34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2582</v>
          </cell>
          <cell r="E63">
            <v>12615180</v>
          </cell>
          <cell r="F63">
            <v>5203</v>
          </cell>
          <cell r="G63">
            <v>18378470</v>
          </cell>
          <cell r="H63">
            <v>30993650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7785</v>
          </cell>
          <cell r="AA63">
            <v>30993650</v>
          </cell>
          <cell r="AB63">
            <v>296266699.9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5444500</v>
          </cell>
        </row>
        <row r="66">
          <cell r="B66" t="str">
            <v>ZRGD</v>
          </cell>
          <cell r="C66" t="str">
            <v>Зэргэд ХХК</v>
          </cell>
          <cell r="D66">
            <v>51591</v>
          </cell>
          <cell r="E66">
            <v>27806980</v>
          </cell>
          <cell r="F66">
            <v>46857</v>
          </cell>
          <cell r="G66">
            <v>87074072.6</v>
          </cell>
          <cell r="H66">
            <v>114881052.6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98448</v>
          </cell>
          <cell r="AA66">
            <v>114881052.6</v>
          </cell>
          <cell r="AB66">
            <v>864585497.4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79"/>
  <sheetViews>
    <sheetView tabSelected="1" view="pageBreakPreview" zoomScale="70" zoomScaleSheetLayoutView="70" workbookViewId="0" topLeftCell="A1">
      <pane xSplit="3" ySplit="15" topLeftCell="D16" activePane="bottomRight" state="frozen"/>
      <selection pane="topRight" activeCell="D1" sqref="D1"/>
      <selection pane="bottomLeft" activeCell="A16" sqref="A16"/>
      <selection pane="bottomRight" activeCell="J33" sqref="J33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0.7109375" style="2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2.28125" style="1" bestFit="1" customWidth="1"/>
    <col min="14" max="14" width="16.7109375" style="1" customWidth="1"/>
    <col min="15" max="15" width="21.421875" style="1" bestFit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32"/>
      <c r="C9" s="9"/>
      <c r="D9" s="50" t="s">
        <v>118</v>
      </c>
      <c r="E9" s="50"/>
      <c r="F9" s="50"/>
      <c r="G9" s="50"/>
      <c r="H9" s="50"/>
      <c r="I9" s="50"/>
      <c r="J9" s="50"/>
      <c r="K9" s="50"/>
      <c r="L9" s="9"/>
      <c r="M9" s="9"/>
      <c r="N9" s="9"/>
    </row>
    <row r="10" ht="15.75"/>
    <row r="11" spans="11:14" ht="15" customHeight="1" thickBot="1">
      <c r="K11" s="51" t="s">
        <v>129</v>
      </c>
      <c r="L11" s="51"/>
      <c r="M11" s="51"/>
      <c r="N11" s="51"/>
    </row>
    <row r="12" spans="1:14" ht="14.45" customHeight="1">
      <c r="A12" s="52" t="s">
        <v>0</v>
      </c>
      <c r="B12" s="54" t="s">
        <v>60</v>
      </c>
      <c r="C12" s="54" t="s">
        <v>61</v>
      </c>
      <c r="D12" s="54" t="s">
        <v>62</v>
      </c>
      <c r="E12" s="54"/>
      <c r="F12" s="54"/>
      <c r="G12" s="56" t="s">
        <v>119</v>
      </c>
      <c r="H12" s="56"/>
      <c r="I12" s="56"/>
      <c r="J12" s="56"/>
      <c r="K12" s="56"/>
      <c r="L12" s="56"/>
      <c r="M12" s="57" t="s">
        <v>120</v>
      </c>
      <c r="N12" s="58"/>
    </row>
    <row r="13" spans="1:16" s="32" customFormat="1" ht="15.75" customHeight="1">
      <c r="A13" s="53"/>
      <c r="B13" s="55"/>
      <c r="C13" s="55"/>
      <c r="D13" s="55"/>
      <c r="E13" s="55"/>
      <c r="F13" s="55"/>
      <c r="G13" s="44"/>
      <c r="H13" s="44"/>
      <c r="I13" s="44"/>
      <c r="J13" s="44"/>
      <c r="K13" s="44"/>
      <c r="L13" s="44"/>
      <c r="M13" s="59"/>
      <c r="N13" s="60"/>
      <c r="P13" s="10"/>
    </row>
    <row r="14" spans="1:16" s="32" customFormat="1" ht="42" customHeight="1">
      <c r="A14" s="53"/>
      <c r="B14" s="55"/>
      <c r="C14" s="55"/>
      <c r="D14" s="55"/>
      <c r="E14" s="55"/>
      <c r="F14" s="55"/>
      <c r="G14" s="44" t="s">
        <v>121</v>
      </c>
      <c r="H14" s="44"/>
      <c r="I14" s="44" t="s">
        <v>122</v>
      </c>
      <c r="J14" s="44" t="s">
        <v>127</v>
      </c>
      <c r="K14" s="42" t="s">
        <v>128</v>
      </c>
      <c r="L14" s="38" t="s">
        <v>123</v>
      </c>
      <c r="M14" s="40" t="s">
        <v>124</v>
      </c>
      <c r="N14" s="45" t="s">
        <v>125</v>
      </c>
      <c r="P14" s="10"/>
    </row>
    <row r="15" spans="1:16" s="32" customFormat="1" ht="42" customHeight="1">
      <c r="A15" s="53"/>
      <c r="B15" s="55"/>
      <c r="C15" s="55"/>
      <c r="D15" s="33" t="s">
        <v>63</v>
      </c>
      <c r="E15" s="33" t="s">
        <v>64</v>
      </c>
      <c r="F15" s="33" t="s">
        <v>65</v>
      </c>
      <c r="G15" s="11" t="s">
        <v>126</v>
      </c>
      <c r="H15" s="35" t="s">
        <v>128</v>
      </c>
      <c r="I15" s="44"/>
      <c r="J15" s="44"/>
      <c r="K15" s="43"/>
      <c r="L15" s="39"/>
      <c r="M15" s="41"/>
      <c r="N15" s="46"/>
      <c r="P15" s="10"/>
    </row>
    <row r="16" spans="1:15" ht="15">
      <c r="A16" s="12">
        <v>1</v>
      </c>
      <c r="B16" s="13" t="s">
        <v>3</v>
      </c>
      <c r="C16" s="14" t="s">
        <v>67</v>
      </c>
      <c r="D16" s="15" t="s">
        <v>2</v>
      </c>
      <c r="E16" s="16"/>
      <c r="F16" s="16" t="s">
        <v>2</v>
      </c>
      <c r="G16" s="17">
        <f>VLOOKUP(B16,'[2]Brokers'!$B$9:$Z$71,7,0)</f>
        <v>290468153.67</v>
      </c>
      <c r="H16" s="17">
        <f>VLOOKUP(B16,'[2]Brokers'!$B$9:$AB$66,24,0)</f>
        <v>26386685020</v>
      </c>
      <c r="I16" s="17">
        <f>VLOOKUP(B16,'[1]Brokers'!$B$9:$M$66,12,0)</f>
        <v>0</v>
      </c>
      <c r="J16" s="17">
        <f>VLOOKUP(B16,'[2]Brokers'!$B$9:$R$66,17,0)</f>
        <v>565099950</v>
      </c>
      <c r="K16" s="17">
        <f>VLOOKUP(B16,'[2]Brokers'!$B$9:$T$66,19,0)</f>
        <v>9300968134</v>
      </c>
      <c r="L16" s="18">
        <f>G16+H16+I16+J16+K16</f>
        <v>36543221257.67</v>
      </c>
      <c r="M16" s="19">
        <f>VLOOKUP(B16,'[3]Sheet10'!$B$9:$AB$66,27,0)</f>
        <v>250556089330.3</v>
      </c>
      <c r="N16" s="20">
        <f>M16/$M$74</f>
        <v>0.2722838847804294</v>
      </c>
      <c r="O16" s="19"/>
    </row>
    <row r="17" spans="1:15" ht="15">
      <c r="A17" s="12">
        <v>2</v>
      </c>
      <c r="B17" s="13" t="s">
        <v>1</v>
      </c>
      <c r="C17" s="14" t="s">
        <v>66</v>
      </c>
      <c r="D17" s="15" t="s">
        <v>2</v>
      </c>
      <c r="E17" s="16" t="s">
        <v>2</v>
      </c>
      <c r="F17" s="16" t="s">
        <v>2</v>
      </c>
      <c r="G17" s="17">
        <f>VLOOKUP(B17,'[2]Brokers'!$B$9:$Z$71,7,0)</f>
        <v>848156141.49</v>
      </c>
      <c r="H17" s="17">
        <f>VLOOKUP(B17,'[2]Brokers'!$B$9:$AB$66,24,0)</f>
        <v>222723810</v>
      </c>
      <c r="I17" s="17">
        <f>VLOOKUP(B17,'[1]Brokers'!$B$9:$M$66,12,0)</f>
        <v>0</v>
      </c>
      <c r="J17" s="17">
        <f>VLOOKUP(B17,'[2]Brokers'!$B$9:$R$66,17,0)</f>
        <v>0</v>
      </c>
      <c r="K17" s="17">
        <f>VLOOKUP(B17,'[2]Brokers'!$B$9:$T$66,19,0)</f>
        <v>10566005729</v>
      </c>
      <c r="L17" s="18">
        <f>G17+H17+I17+J17+K17</f>
        <v>11636885680.49</v>
      </c>
      <c r="M17" s="19">
        <f>VLOOKUP(B17,'[3]Sheet10'!$B$9:$AB$66,27,0)</f>
        <v>242371613328.22586</v>
      </c>
      <c r="N17" s="20">
        <f>M17/$M$74</f>
        <v>0.2633896650203214</v>
      </c>
      <c r="O17" s="19"/>
    </row>
    <row r="18" spans="1:15" ht="15">
      <c r="A18" s="12">
        <v>3</v>
      </c>
      <c r="B18" s="13" t="s">
        <v>6</v>
      </c>
      <c r="C18" s="14" t="s">
        <v>70</v>
      </c>
      <c r="D18" s="15" t="s">
        <v>2</v>
      </c>
      <c r="E18" s="16" t="s">
        <v>2</v>
      </c>
      <c r="F18" s="16" t="s">
        <v>2</v>
      </c>
      <c r="G18" s="17">
        <f>VLOOKUP(B18,'[2]Brokers'!$B$9:$Z$71,7,0)</f>
        <v>30963725</v>
      </c>
      <c r="H18" s="17">
        <f>VLOOKUP(B18,'[2]Brokers'!$B$9:$AB$66,24,0)</f>
        <v>21130073500</v>
      </c>
      <c r="I18" s="17">
        <f>VLOOKUP(B18,'[1]Brokers'!$B$9:$M$66,12,0)</f>
        <v>0</v>
      </c>
      <c r="J18" s="17">
        <f>VLOOKUP(B18,'[2]Brokers'!$B$9:$R$66,17,0)</f>
        <v>15400000</v>
      </c>
      <c r="K18" s="17">
        <f>VLOOKUP(B18,'[2]Brokers'!$B$9:$T$66,19,0)</f>
        <v>672978768</v>
      </c>
      <c r="L18" s="18">
        <f>G18+H18+I18+J18+K18</f>
        <v>21849415993</v>
      </c>
      <c r="M18" s="19">
        <f>VLOOKUP(B18,'[3]Sheet10'!$B$9:$AB$66,27,0)</f>
        <v>194464286728</v>
      </c>
      <c r="N18" s="20">
        <f>M18/$M$74</f>
        <v>0.2113278970105314</v>
      </c>
      <c r="O18" s="19"/>
    </row>
    <row r="19" spans="1:15" ht="15">
      <c r="A19" s="12">
        <v>4</v>
      </c>
      <c r="B19" s="13" t="s">
        <v>5</v>
      </c>
      <c r="C19" s="14" t="s">
        <v>69</v>
      </c>
      <c r="D19" s="15" t="s">
        <v>2</v>
      </c>
      <c r="E19" s="16" t="s">
        <v>2</v>
      </c>
      <c r="F19" s="16" t="s">
        <v>2</v>
      </c>
      <c r="G19" s="17">
        <f>VLOOKUP(B19,'[2]Brokers'!$B$9:$Z$71,7,0)</f>
        <v>1026895345.5</v>
      </c>
      <c r="H19" s="17">
        <f>VLOOKUP(B19,'[2]Brokers'!$B$9:$AB$66,24,0)</f>
        <v>10954710</v>
      </c>
      <c r="I19" s="17">
        <f>VLOOKUP(B19,'[1]Brokers'!$B$9:$M$66,12,0)</f>
        <v>0</v>
      </c>
      <c r="J19" s="17">
        <f>VLOOKUP(B19,'[2]Brokers'!$B$9:$R$66,17,0)</f>
        <v>360698000</v>
      </c>
      <c r="K19" s="17">
        <f>VLOOKUP(B19,'[2]Brokers'!$B$9:$T$66,19,0)</f>
        <v>3929983049</v>
      </c>
      <c r="L19" s="18">
        <f>G19+H19+I19+J19+K19</f>
        <v>5328531104.5</v>
      </c>
      <c r="M19" s="19">
        <f>VLOOKUP(B19,'[3]Sheet10'!$B$9:$AB$66,27,0)</f>
        <v>83631146683.84</v>
      </c>
      <c r="N19" s="20">
        <f>M19/$M$74</f>
        <v>0.09088349665970027</v>
      </c>
      <c r="O19" s="19"/>
    </row>
    <row r="20" spans="1:16" s="8" customFormat="1" ht="15">
      <c r="A20" s="12">
        <v>5</v>
      </c>
      <c r="B20" s="13" t="s">
        <v>4</v>
      </c>
      <c r="C20" s="14" t="s">
        <v>68</v>
      </c>
      <c r="D20" s="15" t="s">
        <v>2</v>
      </c>
      <c r="E20" s="16" t="s">
        <v>2</v>
      </c>
      <c r="F20" s="16" t="s">
        <v>2</v>
      </c>
      <c r="G20" s="17">
        <f>VLOOKUP(B20,'[2]Brokers'!$B$9:$Z$71,7,0)</f>
        <v>51931833</v>
      </c>
      <c r="H20" s="17">
        <f>VLOOKUP(B20,'[2]Brokers'!$B$9:$AB$66,24,0)</f>
        <v>0</v>
      </c>
      <c r="I20" s="17">
        <f>VLOOKUP(B20,'[1]Brokers'!$B$9:$M$66,12,0)</f>
        <v>0</v>
      </c>
      <c r="J20" s="17">
        <f>VLOOKUP(B20,'[2]Brokers'!$B$9:$R$66,17,0)</f>
        <v>0</v>
      </c>
      <c r="K20" s="17">
        <f>VLOOKUP(B20,'[2]Brokers'!$B$9:$T$66,19,0)</f>
        <v>10062922</v>
      </c>
      <c r="L20" s="18">
        <f aca="true" t="shared" si="0" ref="L20:L73">G20+H20+I20+J20+K20</f>
        <v>61994755</v>
      </c>
      <c r="M20" s="19">
        <f>VLOOKUP(B20,'[3]Sheet10'!$B$9:$AB$66,27,0)</f>
        <v>61259144209.78101</v>
      </c>
      <c r="N20" s="20">
        <f>M20/$M$74</f>
        <v>0.06657143240200872</v>
      </c>
      <c r="O20" s="19"/>
      <c r="P20" s="10"/>
    </row>
    <row r="21" spans="1:15" ht="15">
      <c r="A21" s="12">
        <v>6</v>
      </c>
      <c r="B21" s="13" t="s">
        <v>7</v>
      </c>
      <c r="C21" s="14" t="s">
        <v>71</v>
      </c>
      <c r="D21" s="15" t="s">
        <v>2</v>
      </c>
      <c r="E21" s="16" t="s">
        <v>2</v>
      </c>
      <c r="F21" s="16"/>
      <c r="G21" s="17">
        <f>VLOOKUP(B21,'[2]Brokers'!$B$9:$Z$71,7,0)</f>
        <v>294889502.6</v>
      </c>
      <c r="H21" s="17">
        <f>VLOOKUP(B21,'[2]Brokers'!$B$9:$AB$66,24,0)</f>
        <v>0</v>
      </c>
      <c r="I21" s="17">
        <f>VLOOKUP(B21,'[1]Brokers'!$B$9:$M$66,12,0)</f>
        <v>0</v>
      </c>
      <c r="J21" s="17">
        <f>VLOOKUP(B21,'[2]Brokers'!$B$9:$R$66,17,0)</f>
        <v>0</v>
      </c>
      <c r="K21" s="17">
        <f>VLOOKUP(B21,'[2]Brokers'!$B$9:$T$66,19,0)</f>
        <v>1719116371</v>
      </c>
      <c r="L21" s="18">
        <f t="shared" si="0"/>
        <v>2014005873.6</v>
      </c>
      <c r="M21" s="19">
        <f>VLOOKUP(B21,'[3]Sheet10'!$B$9:$AB$66,27,0)</f>
        <v>29778809737.979996</v>
      </c>
      <c r="N21" s="20">
        <f>M21/$M$74</f>
        <v>0.032361177177001585</v>
      </c>
      <c r="O21" s="19"/>
    </row>
    <row r="22" spans="1:15" ht="15">
      <c r="A22" s="12">
        <v>7</v>
      </c>
      <c r="B22" s="13" t="s">
        <v>8</v>
      </c>
      <c r="C22" s="14" t="s">
        <v>72</v>
      </c>
      <c r="D22" s="15" t="s">
        <v>2</v>
      </c>
      <c r="E22" s="16" t="s">
        <v>2</v>
      </c>
      <c r="F22" s="16"/>
      <c r="G22" s="17">
        <f>VLOOKUP(B22,'[2]Brokers'!$B$9:$Z$71,7,0)</f>
        <v>493582131.19</v>
      </c>
      <c r="H22" s="17">
        <f>VLOOKUP(B22,'[2]Brokers'!$B$9:$AB$66,24,0)</f>
        <v>0</v>
      </c>
      <c r="I22" s="17">
        <f>VLOOKUP(B22,'[1]Brokers'!$B$9:$M$66,12,0)</f>
        <v>0</v>
      </c>
      <c r="J22" s="17">
        <f>VLOOKUP(B22,'[2]Brokers'!$B$9:$R$66,17,0)</f>
        <v>100000</v>
      </c>
      <c r="K22" s="17">
        <f>VLOOKUP(B22,'[2]Brokers'!$B$9:$T$66,19,0)</f>
        <v>120824800</v>
      </c>
      <c r="L22" s="18">
        <f t="shared" si="0"/>
        <v>614506931.19</v>
      </c>
      <c r="M22" s="19">
        <f>VLOOKUP(B22,'[3]Sheet10'!$B$9:$AB$66,27,0)</f>
        <v>15470648095.823069</v>
      </c>
      <c r="N22" s="20">
        <f>M22/$M$74</f>
        <v>0.01681223623365456</v>
      </c>
      <c r="O22" s="19"/>
    </row>
    <row r="23" spans="1:15" ht="15">
      <c r="A23" s="12">
        <v>8</v>
      </c>
      <c r="B23" s="13" t="s">
        <v>9</v>
      </c>
      <c r="C23" s="14" t="s">
        <v>73</v>
      </c>
      <c r="D23" s="15" t="s">
        <v>2</v>
      </c>
      <c r="E23" s="16" t="s">
        <v>2</v>
      </c>
      <c r="F23" s="16" t="s">
        <v>2</v>
      </c>
      <c r="G23" s="17">
        <f>VLOOKUP(B23,'[2]Brokers'!$B$9:$Z$71,7,0)</f>
        <v>468809283.16</v>
      </c>
      <c r="H23" s="17">
        <f>VLOOKUP(B23,'[2]Brokers'!$B$9:$AB$66,24,0)</f>
        <v>27858080</v>
      </c>
      <c r="I23" s="17">
        <f>VLOOKUP(B23,'[1]Brokers'!$B$9:$M$66,12,0)</f>
        <v>0</v>
      </c>
      <c r="J23" s="17">
        <f>VLOOKUP(B23,'[2]Brokers'!$B$9:$R$66,17,0)</f>
        <v>499950</v>
      </c>
      <c r="K23" s="17">
        <f>VLOOKUP(B23,'[2]Brokers'!$B$9:$T$66,19,0)</f>
        <v>115889197</v>
      </c>
      <c r="L23" s="18">
        <f t="shared" si="0"/>
        <v>613056510.1600001</v>
      </c>
      <c r="M23" s="19">
        <f>VLOOKUP(B23,'[3]Sheet10'!$B$9:$AB$66,27,0)</f>
        <v>10085174960.150024</v>
      </c>
      <c r="N23" s="20">
        <f>M23/$M$74</f>
        <v>0.010959744080376182</v>
      </c>
      <c r="O23" s="19"/>
    </row>
    <row r="24" spans="1:15" ht="15">
      <c r="A24" s="12">
        <v>9</v>
      </c>
      <c r="B24" s="13" t="s">
        <v>10</v>
      </c>
      <c r="C24" s="14" t="s">
        <v>74</v>
      </c>
      <c r="D24" s="15" t="s">
        <v>2</v>
      </c>
      <c r="E24" s="16" t="s">
        <v>2</v>
      </c>
      <c r="F24" s="16" t="s">
        <v>2</v>
      </c>
      <c r="G24" s="17">
        <f>VLOOKUP(B24,'[2]Brokers'!$B$9:$Z$71,7,0)</f>
        <v>248656923.46</v>
      </c>
      <c r="H24" s="17">
        <f>VLOOKUP(B24,'[2]Brokers'!$B$9:$AB$66,24,0)</f>
        <v>1283197700</v>
      </c>
      <c r="I24" s="17">
        <f>VLOOKUP(B24,'[1]Brokers'!$B$9:$M$66,12,0)</f>
        <v>0</v>
      </c>
      <c r="J24" s="17">
        <f>VLOOKUP(B24,'[2]Brokers'!$B$9:$R$66,17,0)</f>
        <v>0</v>
      </c>
      <c r="K24" s="17">
        <f>VLOOKUP(B24,'[2]Brokers'!$B$9:$T$66,19,0)</f>
        <v>1222468</v>
      </c>
      <c r="L24" s="18">
        <f t="shared" si="0"/>
        <v>1533077091.46</v>
      </c>
      <c r="M24" s="19">
        <f>VLOOKUP(B24,'[3]Sheet10'!$B$9:$AB$66,27,0)</f>
        <v>8476037886.839999</v>
      </c>
      <c r="N24" s="20">
        <f>M24/$M$74</f>
        <v>0.009211065392757156</v>
      </c>
      <c r="O24" s="19"/>
    </row>
    <row r="25" spans="1:16" ht="15">
      <c r="A25" s="12">
        <v>10</v>
      </c>
      <c r="B25" s="13" t="s">
        <v>11</v>
      </c>
      <c r="C25" s="14" t="s">
        <v>75</v>
      </c>
      <c r="D25" s="15" t="s">
        <v>2</v>
      </c>
      <c r="E25" s="16" t="s">
        <v>2</v>
      </c>
      <c r="F25" s="16"/>
      <c r="G25" s="17">
        <f>VLOOKUP(B25,'[2]Brokers'!$B$9:$Z$71,7,0)</f>
        <v>228177905</v>
      </c>
      <c r="H25" s="17">
        <f>VLOOKUP(B25,'[2]Brokers'!$B$9:$AB$66,24,0)</f>
        <v>17405080</v>
      </c>
      <c r="I25" s="17">
        <f>VLOOKUP(B25,'[1]Brokers'!$B$9:$M$66,12,0)</f>
        <v>0</v>
      </c>
      <c r="J25" s="17">
        <f>VLOOKUP(B25,'[2]Brokers'!$B$9:$R$66,17,0)</f>
        <v>0</v>
      </c>
      <c r="K25" s="17">
        <f>VLOOKUP(B25,'[2]Brokers'!$B$9:$T$66,19,0)</f>
        <v>315335014</v>
      </c>
      <c r="L25" s="18">
        <f t="shared" si="0"/>
        <v>560917999</v>
      </c>
      <c r="M25" s="19">
        <f>VLOOKUP(B25,'[3]Sheet10'!$B$9:$AB$66,27,0)</f>
        <v>6789121888.6</v>
      </c>
      <c r="N25" s="20">
        <f>M25/$M$74</f>
        <v>0.007377862924891623</v>
      </c>
      <c r="O25" s="19"/>
      <c r="P25" s="1"/>
    </row>
    <row r="26" spans="1:15" ht="15">
      <c r="A26" s="12">
        <v>11</v>
      </c>
      <c r="B26" s="13" t="s">
        <v>12</v>
      </c>
      <c r="C26" s="14" t="s">
        <v>12</v>
      </c>
      <c r="D26" s="15" t="s">
        <v>2</v>
      </c>
      <c r="E26" s="16" t="s">
        <v>2</v>
      </c>
      <c r="F26" s="16"/>
      <c r="G26" s="17">
        <f>VLOOKUP(B26,'[2]Brokers'!$B$9:$Z$71,7,0)</f>
        <v>111026990</v>
      </c>
      <c r="H26" s="17">
        <f>VLOOKUP(B26,'[2]Brokers'!$B$9:$AB$66,24,0)</f>
        <v>0</v>
      </c>
      <c r="I26" s="17">
        <f>VLOOKUP(B26,'[1]Brokers'!$B$9:$M$66,12,0)</f>
        <v>0</v>
      </c>
      <c r="J26" s="17">
        <f>VLOOKUP(B26,'[2]Brokers'!$B$9:$R$66,17,0)</f>
        <v>0</v>
      </c>
      <c r="K26" s="17">
        <f>VLOOKUP(B26,'[2]Brokers'!$B$9:$T$66,19,0)</f>
        <v>0</v>
      </c>
      <c r="L26" s="18">
        <f t="shared" si="0"/>
        <v>111026990</v>
      </c>
      <c r="M26" s="19">
        <f>VLOOKUP(B26,'[3]Sheet10'!$B$9:$AB$66,27,0)</f>
        <v>2785887106.32</v>
      </c>
      <c r="N26" s="20">
        <f>M26/$M$74</f>
        <v>0.0030274744704709374</v>
      </c>
      <c r="O26" s="19"/>
    </row>
    <row r="27" spans="1:15" ht="15">
      <c r="A27" s="12">
        <v>12</v>
      </c>
      <c r="B27" s="13" t="s">
        <v>16</v>
      </c>
      <c r="C27" s="14" t="s">
        <v>79</v>
      </c>
      <c r="D27" s="15" t="s">
        <v>2</v>
      </c>
      <c r="E27" s="15" t="s">
        <v>2</v>
      </c>
      <c r="F27" s="16" t="s">
        <v>2</v>
      </c>
      <c r="G27" s="17">
        <f>VLOOKUP(B27,'[2]Brokers'!$B$9:$Z$71,7,0)</f>
        <v>545227493.46</v>
      </c>
      <c r="H27" s="17">
        <f>VLOOKUP(B27,'[2]Brokers'!$B$9:$AB$66,24,0)</f>
        <v>0</v>
      </c>
      <c r="I27" s="17">
        <f>VLOOKUP(B27,'[1]Brokers'!$B$9:$M$66,12,0)</f>
        <v>0</v>
      </c>
      <c r="J27" s="17">
        <f>VLOOKUP(B27,'[2]Brokers'!$B$9:$R$66,17,0)</f>
        <v>0</v>
      </c>
      <c r="K27" s="17">
        <f>VLOOKUP(B27,'[2]Brokers'!$B$9:$T$66,19,0)</f>
        <v>0</v>
      </c>
      <c r="L27" s="18">
        <f>G27+H27+I27+J27+K27</f>
        <v>545227493.46</v>
      </c>
      <c r="M27" s="19">
        <f>VLOOKUP(B27,'[3]Sheet10'!$B$9:$AB$66,27,0)</f>
        <v>2363623556.42</v>
      </c>
      <c r="N27" s="20">
        <f>M27/$M$74</f>
        <v>0.0025685929478735034</v>
      </c>
      <c r="O27" s="19"/>
    </row>
    <row r="28" spans="1:15" ht="15">
      <c r="A28" s="12">
        <v>13</v>
      </c>
      <c r="B28" s="13" t="s">
        <v>13</v>
      </c>
      <c r="C28" s="14" t="s">
        <v>76</v>
      </c>
      <c r="D28" s="15" t="s">
        <v>2</v>
      </c>
      <c r="E28" s="16" t="s">
        <v>2</v>
      </c>
      <c r="F28" s="16"/>
      <c r="G28" s="17">
        <f>VLOOKUP(B28,'[2]Brokers'!$B$9:$Z$71,7,0)</f>
        <v>75479607.68</v>
      </c>
      <c r="H28" s="17">
        <f>VLOOKUP(B28,'[2]Brokers'!$B$9:$AB$66,24,0)</f>
        <v>0</v>
      </c>
      <c r="I28" s="17">
        <f>VLOOKUP(B28,'[1]Brokers'!$B$9:$M$66,12,0)</f>
        <v>0</v>
      </c>
      <c r="J28" s="17">
        <f>VLOOKUP(B28,'[2]Brokers'!$B$9:$R$66,17,0)</f>
        <v>0</v>
      </c>
      <c r="K28" s="17">
        <f>VLOOKUP(B28,'[2]Brokers'!$B$9:$T$66,19,0)</f>
        <v>0</v>
      </c>
      <c r="L28" s="18">
        <f t="shared" si="0"/>
        <v>75479607.68</v>
      </c>
      <c r="M28" s="19">
        <f>VLOOKUP(B28,'[3]Sheet10'!$B$9:$AB$66,27,0)</f>
        <v>2057187299.94</v>
      </c>
      <c r="N28" s="20">
        <f>M28/$M$74</f>
        <v>0.002235583063440189</v>
      </c>
      <c r="O28" s="19"/>
    </row>
    <row r="29" spans="1:15" ht="15">
      <c r="A29" s="12">
        <v>14</v>
      </c>
      <c r="B29" s="13" t="s">
        <v>17</v>
      </c>
      <c r="C29" s="14" t="s">
        <v>80</v>
      </c>
      <c r="D29" s="15" t="s">
        <v>2</v>
      </c>
      <c r="E29" s="16" t="s">
        <v>2</v>
      </c>
      <c r="F29" s="16"/>
      <c r="G29" s="17">
        <f>VLOOKUP(B29,'[2]Brokers'!$B$9:$Z$71,7,0)</f>
        <v>31805587</v>
      </c>
      <c r="H29" s="17">
        <f>VLOOKUP(B29,'[2]Brokers'!$B$9:$AB$66,24,0)</f>
        <v>0</v>
      </c>
      <c r="I29" s="17">
        <f>VLOOKUP(B29,'[1]Brokers'!$B$9:$M$66,12,0)</f>
        <v>0</v>
      </c>
      <c r="J29" s="17">
        <f>VLOOKUP(B29,'[2]Brokers'!$B$9:$R$66,17,0)</f>
        <v>0</v>
      </c>
      <c r="K29" s="17">
        <f>VLOOKUP(B29,'[2]Brokers'!$B$9:$T$66,19,0)</f>
        <v>0</v>
      </c>
      <c r="L29" s="18">
        <f>G29+H29+I29+J29+K29</f>
        <v>31805587</v>
      </c>
      <c r="M29" s="19">
        <f>VLOOKUP(B29,'[3]Sheet10'!$B$9:$AB$66,27,0)</f>
        <v>1850628455.6</v>
      </c>
      <c r="N29" s="20">
        <f>M29/$M$74</f>
        <v>0.0020111117894712357</v>
      </c>
      <c r="O29" s="19"/>
    </row>
    <row r="30" spans="1:15" ht="15">
      <c r="A30" s="12">
        <v>15</v>
      </c>
      <c r="B30" s="13" t="s">
        <v>14</v>
      </c>
      <c r="C30" s="14" t="s">
        <v>77</v>
      </c>
      <c r="D30" s="15" t="s">
        <v>2</v>
      </c>
      <c r="E30" s="16" t="s">
        <v>2</v>
      </c>
      <c r="F30" s="16" t="s">
        <v>2</v>
      </c>
      <c r="G30" s="17">
        <f>VLOOKUP(B30,'[2]Brokers'!$B$9:$Z$71,7,0)</f>
        <v>0</v>
      </c>
      <c r="H30" s="17">
        <f>VLOOKUP(B30,'[2]Brokers'!$B$9:$AB$66,24,0)</f>
        <v>0</v>
      </c>
      <c r="I30" s="17">
        <f>VLOOKUP(B30,'[1]Brokers'!$B$9:$M$66,12,0)</f>
        <v>0</v>
      </c>
      <c r="J30" s="17">
        <f>VLOOKUP(B30,'[2]Brokers'!$B$9:$R$66,17,0)</f>
        <v>0</v>
      </c>
      <c r="K30" s="17">
        <f>VLOOKUP(B30,'[2]Brokers'!$B$9:$T$66,19,0)</f>
        <v>0</v>
      </c>
      <c r="L30" s="18">
        <f t="shared" si="0"/>
        <v>0</v>
      </c>
      <c r="M30" s="19">
        <f>VLOOKUP(B30,'[3]Sheet10'!$B$9:$AB$66,27,0)</f>
        <v>1189321814</v>
      </c>
      <c r="N30" s="20">
        <f>M30/$M$74</f>
        <v>0.0012924577671833332</v>
      </c>
      <c r="O30" s="21"/>
    </row>
    <row r="31" spans="1:15" ht="15">
      <c r="A31" s="12">
        <v>16</v>
      </c>
      <c r="B31" s="13" t="s">
        <v>15</v>
      </c>
      <c r="C31" s="14" t="s">
        <v>78</v>
      </c>
      <c r="D31" s="15" t="s">
        <v>2</v>
      </c>
      <c r="E31" s="16"/>
      <c r="F31" s="16"/>
      <c r="G31" s="17">
        <f>VLOOKUP(B31,'[2]Brokers'!$B$9:$Z$71,7,0)</f>
        <v>1287300</v>
      </c>
      <c r="H31" s="17">
        <f>VLOOKUP(B31,'[2]Brokers'!$B$9:$AB$66,24,0)</f>
        <v>0</v>
      </c>
      <c r="I31" s="17">
        <f>VLOOKUP(B31,'[1]Brokers'!$B$9:$M$66,12,0)</f>
        <v>0</v>
      </c>
      <c r="J31" s="17">
        <f>VLOOKUP(B31,'[2]Brokers'!$B$9:$R$66,17,0)</f>
        <v>0</v>
      </c>
      <c r="K31" s="17">
        <f>VLOOKUP(B31,'[2]Brokers'!$B$9:$T$66,19,0)</f>
        <v>0</v>
      </c>
      <c r="L31" s="18">
        <f t="shared" si="0"/>
        <v>1287300</v>
      </c>
      <c r="M31" s="19">
        <f>VLOOKUP(B31,'[3]Sheet10'!$B$9:$AB$66,27,0)</f>
        <v>976813757.02</v>
      </c>
      <c r="N31" s="20">
        <f>M31/$M$74</f>
        <v>0.0010615213750313271</v>
      </c>
      <c r="O31" s="19"/>
    </row>
    <row r="32" spans="1:15" ht="15">
      <c r="A32" s="12">
        <v>17</v>
      </c>
      <c r="B32" s="13" t="s">
        <v>19</v>
      </c>
      <c r="C32" s="14" t="s">
        <v>82</v>
      </c>
      <c r="D32" s="15" t="s">
        <v>2</v>
      </c>
      <c r="E32" s="16"/>
      <c r="F32" s="16"/>
      <c r="G32" s="17">
        <f>VLOOKUP(B32,'[2]Brokers'!$B$9:$Z$71,7,0)</f>
        <v>114881052.6</v>
      </c>
      <c r="H32" s="17">
        <f>VLOOKUP(B32,'[2]Brokers'!$B$9:$AB$66,24,0)</f>
        <v>0</v>
      </c>
      <c r="I32" s="17">
        <f>VLOOKUP(B32,'[1]Brokers'!$B$9:$M$66,12,0)</f>
        <v>0</v>
      </c>
      <c r="J32" s="17">
        <f>VLOOKUP(B32,'[2]Brokers'!$B$9:$R$66,17,0)</f>
        <v>0</v>
      </c>
      <c r="K32" s="17">
        <f>VLOOKUP(B32,'[2]Brokers'!$B$9:$T$66,19,0)</f>
        <v>0</v>
      </c>
      <c r="L32" s="18">
        <f>G32+H32+I32+J32+K32</f>
        <v>114881052.6</v>
      </c>
      <c r="M32" s="19">
        <f>VLOOKUP(B32,'[3]Sheet10'!$B$9:$AB$66,27,0)</f>
        <v>864585497.4</v>
      </c>
      <c r="N32" s="20">
        <f>M32/$M$74</f>
        <v>0.0009395608727216161</v>
      </c>
      <c r="O32" s="22"/>
    </row>
    <row r="33" spans="1:15" ht="15">
      <c r="A33" s="12">
        <v>18</v>
      </c>
      <c r="B33" s="13" t="s">
        <v>21</v>
      </c>
      <c r="C33" s="14" t="s">
        <v>84</v>
      </c>
      <c r="D33" s="15" t="s">
        <v>2</v>
      </c>
      <c r="E33" s="16" t="s">
        <v>2</v>
      </c>
      <c r="F33" s="16"/>
      <c r="G33" s="17">
        <f>VLOOKUP(B33,'[2]Brokers'!$B$9:$Z$71,7,0)</f>
        <v>109626959.47</v>
      </c>
      <c r="H33" s="17">
        <f>VLOOKUP(B33,'[2]Brokers'!$B$9:$AB$66,24,0)</f>
        <v>0</v>
      </c>
      <c r="I33" s="17">
        <f>VLOOKUP(B33,'[1]Brokers'!$B$9:$M$66,12,0)</f>
        <v>0</v>
      </c>
      <c r="J33" s="17">
        <f>VLOOKUP(B33,'[2]Brokers'!$B$9:$R$66,17,0)</f>
        <v>0</v>
      </c>
      <c r="K33" s="17">
        <f>VLOOKUP(B33,'[2]Brokers'!$B$9:$T$66,19,0)</f>
        <v>0</v>
      </c>
      <c r="L33" s="18">
        <f>G33+H33+I33+J33+K33</f>
        <v>109626959.47</v>
      </c>
      <c r="M33" s="19">
        <f>VLOOKUP(B33,'[3]Sheet10'!$B$9:$AB$66,27,0)</f>
        <v>686906100.3700001</v>
      </c>
      <c r="N33" s="20">
        <f>M33/$M$74</f>
        <v>0.0007464734223304349</v>
      </c>
      <c r="O33" s="21"/>
    </row>
    <row r="34" spans="1:15" ht="15">
      <c r="A34" s="12">
        <v>19</v>
      </c>
      <c r="B34" s="13" t="s">
        <v>18</v>
      </c>
      <c r="C34" s="14" t="s">
        <v>81</v>
      </c>
      <c r="D34" s="15" t="s">
        <v>2</v>
      </c>
      <c r="E34" s="16"/>
      <c r="F34" s="16"/>
      <c r="G34" s="17">
        <f>VLOOKUP(B34,'[2]Brokers'!$B$9:$Z$71,7,0)</f>
        <v>19324620</v>
      </c>
      <c r="H34" s="17">
        <f>VLOOKUP(B34,'[2]Brokers'!$B$9:$AB$66,24,0)</f>
        <v>0</v>
      </c>
      <c r="I34" s="17">
        <f>VLOOKUP(B34,'[1]Brokers'!$B$9:$M$66,12,0)</f>
        <v>0</v>
      </c>
      <c r="J34" s="17">
        <f>VLOOKUP(B34,'[2]Brokers'!$B$9:$R$66,17,0)</f>
        <v>0</v>
      </c>
      <c r="K34" s="17">
        <f>VLOOKUP(B34,'[2]Brokers'!$B$9:$T$66,19,0)</f>
        <v>0</v>
      </c>
      <c r="L34" s="18">
        <f t="shared" si="0"/>
        <v>19324620</v>
      </c>
      <c r="M34" s="19">
        <f>VLOOKUP(B34,'[3]Sheet10'!$B$9:$AB$66,27,0)</f>
        <v>578987344.4000001</v>
      </c>
      <c r="N34" s="20">
        <f>M34/$M$74</f>
        <v>0.0006291961364551509</v>
      </c>
      <c r="O34" s="19"/>
    </row>
    <row r="35" spans="1:15" ht="15">
      <c r="A35" s="12">
        <v>20</v>
      </c>
      <c r="B35" s="13" t="s">
        <v>20</v>
      </c>
      <c r="C35" s="14" t="s">
        <v>83</v>
      </c>
      <c r="D35" s="15" t="s">
        <v>2</v>
      </c>
      <c r="E35" s="16"/>
      <c r="F35" s="16"/>
      <c r="G35" s="17">
        <f>VLOOKUP(B35,'[2]Brokers'!$B$9:$Z$71,7,0)</f>
        <v>4816137</v>
      </c>
      <c r="H35" s="17">
        <f>VLOOKUP(B35,'[2]Brokers'!$B$9:$AB$66,24,0)</f>
        <v>0</v>
      </c>
      <c r="I35" s="17">
        <f>VLOOKUP(B35,'[1]Brokers'!$B$9:$M$66,12,0)</f>
        <v>0</v>
      </c>
      <c r="J35" s="17">
        <f>VLOOKUP(B35,'[2]Brokers'!$B$9:$R$66,17,0)</f>
        <v>0</v>
      </c>
      <c r="K35" s="17">
        <f>VLOOKUP(B35,'[2]Brokers'!$B$9:$T$66,19,0)</f>
        <v>0</v>
      </c>
      <c r="L35" s="18">
        <f aca="true" t="shared" si="1" ref="L35:L47">G35+H35+I35+J35+K35</f>
        <v>4816137</v>
      </c>
      <c r="M35" s="19">
        <f>VLOOKUP(B35,'[3]Sheet10'!$B$9:$AB$66,27,0)</f>
        <v>440006457</v>
      </c>
      <c r="N35" s="20">
        <f>M35/$M$74</f>
        <v>0.0004781630642490421</v>
      </c>
      <c r="O35" s="19"/>
    </row>
    <row r="36" spans="1:15" ht="15">
      <c r="A36" s="12">
        <v>21</v>
      </c>
      <c r="B36" s="13" t="s">
        <v>26</v>
      </c>
      <c r="C36" s="14" t="s">
        <v>89</v>
      </c>
      <c r="D36" s="15" t="s">
        <v>2</v>
      </c>
      <c r="E36" s="16" t="s">
        <v>2</v>
      </c>
      <c r="F36" s="16" t="s">
        <v>2</v>
      </c>
      <c r="G36" s="17">
        <f>VLOOKUP(B36,'[2]Brokers'!$B$9:$Z$71,7,0)</f>
        <v>42257156</v>
      </c>
      <c r="H36" s="17">
        <f>VLOOKUP(B36,'[2]Brokers'!$B$9:$AB$66,24,0)</f>
        <v>0</v>
      </c>
      <c r="I36" s="17">
        <f>VLOOKUP(B36,'[1]Brokers'!$B$9:$M$66,12,0)</f>
        <v>0</v>
      </c>
      <c r="J36" s="17">
        <f>VLOOKUP(B36,'[2]Brokers'!$B$9:$R$66,17,0)</f>
        <v>0</v>
      </c>
      <c r="K36" s="17">
        <f>VLOOKUP(B36,'[2]Brokers'!$B$9:$T$66,19,0)</f>
        <v>0</v>
      </c>
      <c r="L36" s="18">
        <f t="shared" si="1"/>
        <v>42257156</v>
      </c>
      <c r="M36" s="19">
        <f>VLOOKUP(B36,'[3]Sheet10'!$B$9:$AB$66,27,0)</f>
        <v>412714199.66</v>
      </c>
      <c r="N36" s="20">
        <f>M36/$M$74</f>
        <v>0.0004485040690403245</v>
      </c>
      <c r="O36" s="19"/>
    </row>
    <row r="37" spans="1:15" ht="15">
      <c r="A37" s="12">
        <v>22</v>
      </c>
      <c r="B37" s="13" t="s">
        <v>23</v>
      </c>
      <c r="C37" s="14" t="s">
        <v>86</v>
      </c>
      <c r="D37" s="15" t="s">
        <v>2</v>
      </c>
      <c r="E37" s="16"/>
      <c r="F37" s="16"/>
      <c r="G37" s="17">
        <f>VLOOKUP(B37,'[2]Brokers'!$B$9:$Z$71,7,0)</f>
        <v>39962954</v>
      </c>
      <c r="H37" s="17">
        <f>VLOOKUP(B37,'[2]Brokers'!$B$9:$AB$66,24,0)</f>
        <v>0</v>
      </c>
      <c r="I37" s="17">
        <f>VLOOKUP(B37,'[1]Brokers'!$B$9:$M$66,12,0)</f>
        <v>0</v>
      </c>
      <c r="J37" s="17">
        <f>VLOOKUP(B37,'[2]Brokers'!$B$9:$R$66,17,0)</f>
        <v>0</v>
      </c>
      <c r="K37" s="17">
        <f>VLOOKUP(B37,'[2]Brokers'!$B$9:$T$66,19,0)</f>
        <v>16015309</v>
      </c>
      <c r="L37" s="18">
        <f>G37+H37+I37+J37+K37</f>
        <v>55978263</v>
      </c>
      <c r="M37" s="19">
        <f>VLOOKUP(B37,'[3]Sheet10'!$B$9:$AB$66,27,0)</f>
        <v>373135208.56</v>
      </c>
      <c r="N37" s="20">
        <f>M37/$M$74</f>
        <v>0.0004054928555383791</v>
      </c>
      <c r="O37" s="19"/>
    </row>
    <row r="38" spans="1:15" ht="15">
      <c r="A38" s="12">
        <v>23</v>
      </c>
      <c r="B38" s="13" t="s">
        <v>24</v>
      </c>
      <c r="C38" s="14" t="s">
        <v>87</v>
      </c>
      <c r="D38" s="15" t="s">
        <v>2</v>
      </c>
      <c r="E38" s="16" t="s">
        <v>2</v>
      </c>
      <c r="F38" s="16"/>
      <c r="G38" s="17">
        <f>VLOOKUP(B38,'[2]Brokers'!$B$9:$Z$71,7,0)</f>
        <v>9896695</v>
      </c>
      <c r="H38" s="17">
        <f>VLOOKUP(B38,'[2]Brokers'!$B$9:$AB$66,24,0)</f>
        <v>0</v>
      </c>
      <c r="I38" s="17">
        <f>VLOOKUP(B38,'[1]Brokers'!$B$9:$M$66,12,0)</f>
        <v>0</v>
      </c>
      <c r="J38" s="17">
        <f>VLOOKUP(B38,'[2]Brokers'!$B$9:$R$66,17,0)</f>
        <v>0</v>
      </c>
      <c r="K38" s="17">
        <f>VLOOKUP(B38,'[2]Brokers'!$B$9:$T$66,19,0)</f>
        <v>0</v>
      </c>
      <c r="L38" s="18">
        <f>G38+H38+I38+J38+K38</f>
        <v>9896695</v>
      </c>
      <c r="M38" s="19">
        <f>VLOOKUP(B38,'[3]Sheet10'!$B$9:$AB$66,27,0)</f>
        <v>340022041</v>
      </c>
      <c r="N38" s="20">
        <f>M38/$M$74</f>
        <v>0.0003695081707329887</v>
      </c>
      <c r="O38" s="19"/>
    </row>
    <row r="39" spans="1:15" ht="15">
      <c r="A39" s="12">
        <v>24</v>
      </c>
      <c r="B39" s="13" t="s">
        <v>28</v>
      </c>
      <c r="C39" s="14" t="s">
        <v>91</v>
      </c>
      <c r="D39" s="15" t="s">
        <v>2</v>
      </c>
      <c r="E39" s="16"/>
      <c r="F39" s="16"/>
      <c r="G39" s="17">
        <f>VLOOKUP(B39,'[2]Brokers'!$B$9:$Z$71,7,0)</f>
        <v>6557873</v>
      </c>
      <c r="H39" s="17">
        <f>VLOOKUP(B39,'[2]Brokers'!$B$9:$AB$66,24,0)</f>
        <v>0</v>
      </c>
      <c r="I39" s="17">
        <f>VLOOKUP(B39,'[1]Brokers'!$B$9:$M$66,12,0)</f>
        <v>0</v>
      </c>
      <c r="J39" s="17">
        <f>VLOOKUP(B39,'[2]Brokers'!$B$9:$R$66,17,0)</f>
        <v>0</v>
      </c>
      <c r="K39" s="17">
        <f>VLOOKUP(B39,'[2]Brokers'!$B$9:$T$66,19,0)</f>
        <v>0</v>
      </c>
      <c r="L39" s="18">
        <f t="shared" si="1"/>
        <v>6557873</v>
      </c>
      <c r="M39" s="19">
        <f>VLOOKUP(B39,'[3]Sheet10'!$B$9:$AB$66,27,0)</f>
        <v>313235065.21</v>
      </c>
      <c r="N39" s="20">
        <f>M39/$M$74</f>
        <v>0.00034039827422592143</v>
      </c>
      <c r="O39" s="19"/>
    </row>
    <row r="40" spans="1:15" ht="15">
      <c r="A40" s="12">
        <v>25</v>
      </c>
      <c r="B40" s="13" t="s">
        <v>22</v>
      </c>
      <c r="C40" s="14" t="s">
        <v>85</v>
      </c>
      <c r="D40" s="15" t="s">
        <v>2</v>
      </c>
      <c r="E40" s="16"/>
      <c r="F40" s="16"/>
      <c r="G40" s="17">
        <f>VLOOKUP(B40,'[2]Brokers'!$B$9:$Z$71,7,0)</f>
        <v>30993650</v>
      </c>
      <c r="H40" s="17">
        <f>VLOOKUP(B40,'[2]Brokers'!$B$9:$AB$66,24,0)</f>
        <v>0</v>
      </c>
      <c r="I40" s="17">
        <f>VLOOKUP(B40,'[1]Brokers'!$B$9:$M$66,12,0)</f>
        <v>0</v>
      </c>
      <c r="J40" s="17">
        <f>VLOOKUP(B40,'[2]Brokers'!$B$9:$R$66,17,0)</f>
        <v>0</v>
      </c>
      <c r="K40" s="17">
        <f>VLOOKUP(B40,'[2]Brokers'!$B$9:$T$66,19,0)</f>
        <v>0</v>
      </c>
      <c r="L40" s="18">
        <f t="shared" si="1"/>
        <v>30993650</v>
      </c>
      <c r="M40" s="19">
        <f>VLOOKUP(B40,'[3]Sheet10'!$B$9:$AB$66,27,0)</f>
        <v>296266699.9</v>
      </c>
      <c r="N40" s="20">
        <f>M40/$M$74</f>
        <v>0.00032195844130336333</v>
      </c>
      <c r="O40" s="19"/>
    </row>
    <row r="41" spans="1:15" ht="15">
      <c r="A41" s="12">
        <v>26</v>
      </c>
      <c r="B41" s="13" t="s">
        <v>25</v>
      </c>
      <c r="C41" s="14" t="s">
        <v>88</v>
      </c>
      <c r="D41" s="15" t="s">
        <v>2</v>
      </c>
      <c r="E41" s="16"/>
      <c r="F41" s="16"/>
      <c r="G41" s="17">
        <f>VLOOKUP(B41,'[2]Brokers'!$B$9:$Z$71,7,0)</f>
        <v>48922800.99</v>
      </c>
      <c r="H41" s="17">
        <f>VLOOKUP(B41,'[2]Brokers'!$B$9:$AB$66,24,0)</f>
        <v>0</v>
      </c>
      <c r="I41" s="17">
        <f>VLOOKUP(B41,'[1]Brokers'!$B$9:$M$66,12,0)</f>
        <v>0</v>
      </c>
      <c r="J41" s="17">
        <f>VLOOKUP(B41,'[2]Brokers'!$B$9:$R$66,17,0)</f>
        <v>0</v>
      </c>
      <c r="K41" s="17">
        <f>VLOOKUP(B41,'[2]Brokers'!$B$9:$T$66,19,0)</f>
        <v>0</v>
      </c>
      <c r="L41" s="18">
        <f t="shared" si="1"/>
        <v>48922800.99</v>
      </c>
      <c r="M41" s="19">
        <f>VLOOKUP(B41,'[3]Sheet10'!$B$9:$AB$66,27,0)</f>
        <v>295876112</v>
      </c>
      <c r="N41" s="20">
        <f>M41/$M$74</f>
        <v>0.00032153398228883896</v>
      </c>
      <c r="O41" s="19"/>
    </row>
    <row r="42" spans="1:15" ht="15">
      <c r="A42" s="12">
        <v>27</v>
      </c>
      <c r="B42" s="13" t="s">
        <v>38</v>
      </c>
      <c r="C42" s="14" t="s">
        <v>38</v>
      </c>
      <c r="D42" s="15" t="s">
        <v>2</v>
      </c>
      <c r="E42" s="16" t="s">
        <v>2</v>
      </c>
      <c r="F42" s="16"/>
      <c r="G42" s="17">
        <f>VLOOKUP(B42,'[2]Brokers'!$B$9:$Z$71,7,0)</f>
        <v>47646203</v>
      </c>
      <c r="H42" s="17">
        <f>VLOOKUP(B42,'[2]Brokers'!$B$9:$AB$66,24,0)</f>
        <v>0</v>
      </c>
      <c r="I42" s="17">
        <f>VLOOKUP(B42,'[1]Brokers'!$B$9:$M$66,12,0)</f>
        <v>0</v>
      </c>
      <c r="J42" s="17">
        <f>VLOOKUP(B42,'[2]Brokers'!$B$9:$R$66,17,0)</f>
        <v>0</v>
      </c>
      <c r="K42" s="17">
        <f>VLOOKUP(B42,'[2]Brokers'!$B$9:$T$66,19,0)</f>
        <v>0</v>
      </c>
      <c r="L42" s="18">
        <f>G42+H42+I42+J42+K42</f>
        <v>47646203</v>
      </c>
      <c r="M42" s="19">
        <f>VLOOKUP(B42,'[3]Sheet10'!$B$9:$AB$66,27,0)</f>
        <v>266300252.38</v>
      </c>
      <c r="N42" s="20">
        <f>M42/$M$74</f>
        <v>0.0002893933547168697</v>
      </c>
      <c r="O42" s="19"/>
    </row>
    <row r="43" spans="1:15" ht="15">
      <c r="A43" s="12">
        <v>28</v>
      </c>
      <c r="B43" s="13" t="s">
        <v>35</v>
      </c>
      <c r="C43" s="14" t="s">
        <v>98</v>
      </c>
      <c r="D43" s="15" t="s">
        <v>2</v>
      </c>
      <c r="E43" s="16"/>
      <c r="F43" s="16"/>
      <c r="G43" s="17">
        <f>VLOOKUP(B43,'[2]Brokers'!$B$9:$Z$71,7,0)</f>
        <v>0</v>
      </c>
      <c r="H43" s="17">
        <f>VLOOKUP(B43,'[2]Brokers'!$B$9:$AB$66,24,0)</f>
        <v>0</v>
      </c>
      <c r="I43" s="17">
        <f>VLOOKUP(B43,'[1]Brokers'!$B$9:$M$66,12,0)</f>
        <v>0</v>
      </c>
      <c r="J43" s="17">
        <f>VLOOKUP(B43,'[2]Brokers'!$B$9:$R$66,17,0)</f>
        <v>0</v>
      </c>
      <c r="K43" s="17">
        <f>VLOOKUP(B43,'[2]Brokers'!$B$9:$T$66,19,0)</f>
        <v>0</v>
      </c>
      <c r="L43" s="18">
        <f t="shared" si="1"/>
        <v>0</v>
      </c>
      <c r="M43" s="19">
        <f>VLOOKUP(B43,'[3]Sheet10'!$B$9:$AB$66,27,0)</f>
        <v>234926209.34</v>
      </c>
      <c r="N43" s="20">
        <f>M43/$M$74</f>
        <v>0.0002552986083348007</v>
      </c>
      <c r="O43" s="19"/>
    </row>
    <row r="44" spans="1:15" ht="15">
      <c r="A44" s="12">
        <v>29</v>
      </c>
      <c r="B44" s="13" t="s">
        <v>29</v>
      </c>
      <c r="C44" s="14" t="s">
        <v>92</v>
      </c>
      <c r="D44" s="15" t="s">
        <v>2</v>
      </c>
      <c r="E44" s="16"/>
      <c r="F44" s="16"/>
      <c r="G44" s="17">
        <f>VLOOKUP(B44,'[2]Brokers'!$B$9:$Z$71,7,0)</f>
        <v>44845941.1</v>
      </c>
      <c r="H44" s="17">
        <f>VLOOKUP(B44,'[2]Brokers'!$B$9:$AB$66,24,0)</f>
        <v>0</v>
      </c>
      <c r="I44" s="17">
        <f>VLOOKUP(B44,'[1]Brokers'!$B$9:$M$66,12,0)</f>
        <v>0</v>
      </c>
      <c r="J44" s="17">
        <f>VLOOKUP(B44,'[2]Brokers'!$B$9:$R$66,17,0)</f>
        <v>0</v>
      </c>
      <c r="K44" s="17">
        <f>VLOOKUP(B44,'[2]Brokers'!$B$9:$T$66,19,0)</f>
        <v>0</v>
      </c>
      <c r="L44" s="18">
        <f t="shared" si="1"/>
        <v>44845941.1</v>
      </c>
      <c r="M44" s="19">
        <f>VLOOKUP(B44,'[3]Sheet10'!$B$9:$AB$66,27,0)</f>
        <v>213485307.47</v>
      </c>
      <c r="N44" s="20">
        <f>M44/$M$74</f>
        <v>0.00023199838813275442</v>
      </c>
      <c r="O44" s="19"/>
    </row>
    <row r="45" spans="1:15" ht="15">
      <c r="A45" s="12">
        <v>30</v>
      </c>
      <c r="B45" s="13" t="s">
        <v>30</v>
      </c>
      <c r="C45" s="14" t="s">
        <v>93</v>
      </c>
      <c r="D45" s="15" t="s">
        <v>2</v>
      </c>
      <c r="E45" s="16"/>
      <c r="F45" s="16"/>
      <c r="G45" s="17">
        <f>VLOOKUP(B45,'[2]Brokers'!$B$9:$Z$71,7,0)</f>
        <v>44579668.85</v>
      </c>
      <c r="H45" s="17">
        <f>VLOOKUP(B45,'[2]Brokers'!$B$9:$AB$66,24,0)</f>
        <v>0</v>
      </c>
      <c r="I45" s="17">
        <f>VLOOKUP(B45,'[1]Brokers'!$B$9:$M$66,12,0)</f>
        <v>0</v>
      </c>
      <c r="J45" s="17">
        <f>VLOOKUP(B45,'[2]Brokers'!$B$9:$R$66,17,0)</f>
        <v>0</v>
      </c>
      <c r="K45" s="17">
        <f>VLOOKUP(B45,'[2]Brokers'!$B$9:$T$66,19,0)</f>
        <v>0</v>
      </c>
      <c r="L45" s="18">
        <f>G45+H45+I45+J45+K45</f>
        <v>44579668.85</v>
      </c>
      <c r="M45" s="19">
        <f>VLOOKUP(B45,'[3]Sheet10'!$B$9:$AB$66,27,0)</f>
        <v>170589210.53</v>
      </c>
      <c r="N45" s="20">
        <f>M45/$M$74</f>
        <v>0.00018538241504680866</v>
      </c>
      <c r="O45" s="19"/>
    </row>
    <row r="46" spans="1:15" ht="15">
      <c r="A46" s="12">
        <v>31</v>
      </c>
      <c r="B46" s="13" t="s">
        <v>32</v>
      </c>
      <c r="C46" s="14" t="s">
        <v>95</v>
      </c>
      <c r="D46" s="15" t="s">
        <v>2</v>
      </c>
      <c r="E46" s="16"/>
      <c r="F46" s="16"/>
      <c r="G46" s="17">
        <f>VLOOKUP(B46,'[2]Brokers'!$B$9:$Z$71,7,0)</f>
        <v>46551920</v>
      </c>
      <c r="H46" s="17">
        <f>VLOOKUP(B46,'[2]Brokers'!$B$9:$AB$66,24,0)</f>
        <v>0</v>
      </c>
      <c r="I46" s="17">
        <f>VLOOKUP(B46,'[1]Brokers'!$B$9:$M$66,12,0)</f>
        <v>0</v>
      </c>
      <c r="J46" s="17">
        <f>VLOOKUP(B46,'[2]Brokers'!$B$9:$R$66,17,0)</f>
        <v>0</v>
      </c>
      <c r="K46" s="17">
        <f>VLOOKUP(B46,'[2]Brokers'!$B$9:$T$66,19,0)</f>
        <v>0</v>
      </c>
      <c r="L46" s="18">
        <f>G46+H46+I46+J46+K46</f>
        <v>46551920</v>
      </c>
      <c r="M46" s="19">
        <f>VLOOKUP(B46,'[3]Sheet10'!$B$9:$AB$66,27,0)</f>
        <v>160957041.8</v>
      </c>
      <c r="N46" s="20">
        <f>M46/$M$74</f>
        <v>0.0001749149611219209</v>
      </c>
      <c r="O46" s="19"/>
    </row>
    <row r="47" spans="1:15" ht="15">
      <c r="A47" s="12">
        <v>32</v>
      </c>
      <c r="B47" s="13" t="s">
        <v>27</v>
      </c>
      <c r="C47" s="14" t="s">
        <v>90</v>
      </c>
      <c r="D47" s="15" t="s">
        <v>2</v>
      </c>
      <c r="E47" s="16"/>
      <c r="F47" s="16"/>
      <c r="G47" s="17">
        <f>VLOOKUP(B47,'[2]Brokers'!$B$9:$Z$71,7,0)</f>
        <v>0</v>
      </c>
      <c r="H47" s="17">
        <f>VLOOKUP(B47,'[2]Brokers'!$B$9:$AB$66,24,0)</f>
        <v>0</v>
      </c>
      <c r="I47" s="17">
        <f>VLOOKUP(B47,'[1]Brokers'!$B$9:$M$66,12,0)</f>
        <v>0</v>
      </c>
      <c r="J47" s="17">
        <f>VLOOKUP(B47,'[2]Brokers'!$B$9:$R$66,17,0)</f>
        <v>0</v>
      </c>
      <c r="K47" s="17">
        <f>VLOOKUP(B47,'[2]Brokers'!$B$9:$T$66,19,0)</f>
        <v>31027260</v>
      </c>
      <c r="L47" s="18">
        <f t="shared" si="1"/>
        <v>31027260</v>
      </c>
      <c r="M47" s="19">
        <f>VLOOKUP(B47,'[3]Sheet10'!$B$9:$AB$66,27,0)</f>
        <v>154969586</v>
      </c>
      <c r="N47" s="20">
        <f>M47/$M$74</f>
        <v>0.00016840828339745355</v>
      </c>
      <c r="O47" s="19"/>
    </row>
    <row r="48" spans="1:15" ht="15">
      <c r="A48" s="12">
        <v>33</v>
      </c>
      <c r="B48" s="13" t="s">
        <v>37</v>
      </c>
      <c r="C48" s="14" t="s">
        <v>100</v>
      </c>
      <c r="D48" s="15" t="s">
        <v>2</v>
      </c>
      <c r="E48" s="16"/>
      <c r="F48" s="16"/>
      <c r="G48" s="17">
        <f>VLOOKUP(B48,'[2]Brokers'!$B$9:$Z$71,7,0)</f>
        <v>0</v>
      </c>
      <c r="H48" s="17">
        <f>VLOOKUP(B48,'[2]Brokers'!$B$9:$AB$66,24,0)</f>
        <v>0</v>
      </c>
      <c r="I48" s="17">
        <f>VLOOKUP(B48,'[1]Brokers'!$B$9:$M$66,12,0)</f>
        <v>0</v>
      </c>
      <c r="J48" s="17">
        <f>VLOOKUP(B48,'[2]Brokers'!$B$9:$R$66,17,0)</f>
        <v>0</v>
      </c>
      <c r="K48" s="17">
        <f>VLOOKUP(B48,'[2]Brokers'!$B$9:$T$66,19,0)</f>
        <v>0</v>
      </c>
      <c r="L48" s="18">
        <f>G48+H48+I48+J48+K48</f>
        <v>0</v>
      </c>
      <c r="M48" s="19">
        <f>VLOOKUP(B48,'[3]Sheet10'!$B$9:$AB$66,27,0)</f>
        <v>71805850</v>
      </c>
      <c r="N48" s="20">
        <f>M48/$M$74</f>
        <v>7.803273047651454E-05</v>
      </c>
      <c r="O48" s="19"/>
    </row>
    <row r="49" spans="1:15" ht="15">
      <c r="A49" s="12">
        <v>34</v>
      </c>
      <c r="B49" s="13" t="s">
        <v>31</v>
      </c>
      <c r="C49" s="14" t="s">
        <v>94</v>
      </c>
      <c r="D49" s="15" t="s">
        <v>2</v>
      </c>
      <c r="E49" s="16" t="s">
        <v>2</v>
      </c>
      <c r="F49" s="16"/>
      <c r="G49" s="17">
        <f>VLOOKUP(B49,'[2]Brokers'!$B$9:$Z$71,7,0)</f>
        <v>0</v>
      </c>
      <c r="H49" s="17">
        <f>VLOOKUP(B49,'[2]Brokers'!$B$9:$AB$66,24,0)</f>
        <v>0</v>
      </c>
      <c r="I49" s="17">
        <f>VLOOKUP(B49,'[1]Brokers'!$B$9:$M$66,12,0)</f>
        <v>0</v>
      </c>
      <c r="J49" s="17">
        <f>VLOOKUP(B49,'[2]Brokers'!$B$9:$R$66,17,0)</f>
        <v>0</v>
      </c>
      <c r="K49" s="17">
        <f>VLOOKUP(B49,'[2]Brokers'!$B$9:$T$66,19,0)</f>
        <v>0</v>
      </c>
      <c r="L49" s="18">
        <f t="shared" si="0"/>
        <v>0</v>
      </c>
      <c r="M49" s="19">
        <f>VLOOKUP(B49,'[3]Sheet10'!$B$9:$AB$66,27,0)</f>
        <v>48131000</v>
      </c>
      <c r="N49" s="20">
        <f>M49/$M$74</f>
        <v>5.2304837984163145E-05</v>
      </c>
      <c r="O49" s="19"/>
    </row>
    <row r="50" spans="1:16" s="24" customFormat="1" ht="15">
      <c r="A50" s="12">
        <v>35</v>
      </c>
      <c r="B50" s="13" t="s">
        <v>33</v>
      </c>
      <c r="C50" s="14" t="s">
        <v>96</v>
      </c>
      <c r="D50" s="15" t="s">
        <v>2</v>
      </c>
      <c r="E50" s="16"/>
      <c r="F50" s="16"/>
      <c r="G50" s="17">
        <f>VLOOKUP(B50,'[2]Brokers'!$B$9:$Z$71,7,0)</f>
        <v>1922070</v>
      </c>
      <c r="H50" s="17">
        <f>VLOOKUP(B50,'[2]Brokers'!$B$9:$AB$66,24,0)</f>
        <v>0</v>
      </c>
      <c r="I50" s="17">
        <f>VLOOKUP(B50,'[1]Brokers'!$B$9:$M$66,12,0)</f>
        <v>0</v>
      </c>
      <c r="J50" s="17">
        <f>VLOOKUP(B50,'[2]Brokers'!$B$9:$R$66,17,0)</f>
        <v>0</v>
      </c>
      <c r="K50" s="17">
        <f>VLOOKUP(B50,'[2]Brokers'!$B$9:$T$66,19,0)</f>
        <v>0</v>
      </c>
      <c r="L50" s="18">
        <f t="shared" si="0"/>
        <v>1922070</v>
      </c>
      <c r="M50" s="19">
        <f>VLOOKUP(B50,'[3]Sheet10'!$B$9:$AB$66,27,0)</f>
        <v>44754338</v>
      </c>
      <c r="N50" s="20">
        <f>M50/$M$74</f>
        <v>4.8635357631847996E-05</v>
      </c>
      <c r="O50" s="19"/>
      <c r="P50" s="23"/>
    </row>
    <row r="51" spans="1:15" ht="15">
      <c r="A51" s="12">
        <v>36</v>
      </c>
      <c r="B51" s="13" t="s">
        <v>34</v>
      </c>
      <c r="C51" s="14" t="s">
        <v>97</v>
      </c>
      <c r="D51" s="15" t="s">
        <v>2</v>
      </c>
      <c r="E51" s="16"/>
      <c r="F51" s="16"/>
      <c r="G51" s="17">
        <f>VLOOKUP(B51,'[2]Brokers'!$B$9:$Z$71,7,0)</f>
        <v>1283185</v>
      </c>
      <c r="H51" s="17">
        <f>VLOOKUP(B51,'[2]Brokers'!$B$9:$AB$66,24,0)</f>
        <v>0</v>
      </c>
      <c r="I51" s="17">
        <f>VLOOKUP(B51,'[1]Brokers'!$B$9:$M$66,12,0)</f>
        <v>0</v>
      </c>
      <c r="J51" s="17">
        <f>VLOOKUP(B51,'[2]Brokers'!$B$9:$R$66,17,0)</f>
        <v>0</v>
      </c>
      <c r="K51" s="17">
        <f>VLOOKUP(B51,'[2]Brokers'!$B$9:$T$66,19,0)</f>
        <v>0</v>
      </c>
      <c r="L51" s="18">
        <f t="shared" si="0"/>
        <v>1283185</v>
      </c>
      <c r="M51" s="19">
        <f>VLOOKUP(B51,'[3]Sheet10'!$B$9:$AB$66,27,0)</f>
        <v>32974559</v>
      </c>
      <c r="N51" s="20">
        <f>M51/$M$74</f>
        <v>3.583405634817952E-05</v>
      </c>
      <c r="O51" s="19"/>
    </row>
    <row r="52" spans="1:15" ht="15">
      <c r="A52" s="12">
        <v>37</v>
      </c>
      <c r="B52" s="13" t="s">
        <v>36</v>
      </c>
      <c r="C52" s="14" t="s">
        <v>99</v>
      </c>
      <c r="D52" s="15" t="s">
        <v>2</v>
      </c>
      <c r="E52" s="16"/>
      <c r="F52" s="16"/>
      <c r="G52" s="17">
        <f>VLOOKUP(B52,'[2]Brokers'!$B$9:$Z$71,7,0)</f>
        <v>0</v>
      </c>
      <c r="H52" s="17">
        <f>VLOOKUP(B52,'[2]Brokers'!$B$9:$AB$66,24,0)</f>
        <v>0</v>
      </c>
      <c r="I52" s="17">
        <f>VLOOKUP(B52,'[1]Brokers'!$B$9:$M$66,12,0)</f>
        <v>0</v>
      </c>
      <c r="J52" s="17">
        <f>VLOOKUP(B52,'[2]Brokers'!$B$9:$R$66,17,0)</f>
        <v>0</v>
      </c>
      <c r="K52" s="17">
        <f>VLOOKUP(B52,'[2]Brokers'!$B$9:$T$66,19,0)</f>
        <v>0</v>
      </c>
      <c r="L52" s="18">
        <f t="shared" si="0"/>
        <v>0</v>
      </c>
      <c r="M52" s="19">
        <f>VLOOKUP(B52,'[3]Sheet10'!$B$9:$AB$66,27,0)</f>
        <v>26159358</v>
      </c>
      <c r="N52" s="20">
        <f>M52/$M$74</f>
        <v>2.8427852775959817E-05</v>
      </c>
      <c r="O52" s="19"/>
    </row>
    <row r="53" spans="1:15" ht="15">
      <c r="A53" s="12">
        <v>38</v>
      </c>
      <c r="B53" s="13" t="s">
        <v>41</v>
      </c>
      <c r="C53" s="14" t="s">
        <v>103</v>
      </c>
      <c r="D53" s="15" t="s">
        <v>2</v>
      </c>
      <c r="E53" s="16"/>
      <c r="F53" s="16"/>
      <c r="G53" s="17">
        <f>VLOOKUP(B53,'[2]Brokers'!$B$9:$Z$71,7,0)</f>
        <v>6360830</v>
      </c>
      <c r="H53" s="17">
        <f>VLOOKUP(B53,'[2]Brokers'!$B$9:$AB$66,24,0)</f>
        <v>0</v>
      </c>
      <c r="I53" s="17">
        <f>VLOOKUP(B53,'[1]Brokers'!$B$9:$M$66,12,0)</f>
        <v>0</v>
      </c>
      <c r="J53" s="17">
        <f>VLOOKUP(B53,'[2]Brokers'!$B$9:$R$66,17,0)</f>
        <v>0</v>
      </c>
      <c r="K53" s="17">
        <f>VLOOKUP(B53,'[2]Brokers'!$B$9:$T$66,19,0)</f>
        <v>0</v>
      </c>
      <c r="L53" s="18">
        <f>G53+H53+I53+J53+K53</f>
        <v>6360830</v>
      </c>
      <c r="M53" s="19">
        <f>VLOOKUP(B53,'[3]Sheet10'!$B$9:$AB$66,27,0)</f>
        <v>22840636.8</v>
      </c>
      <c r="N53" s="20">
        <f>M53/$M$74</f>
        <v>2.482133775070359E-05</v>
      </c>
      <c r="O53" s="19"/>
    </row>
    <row r="54" spans="1:15" ht="15">
      <c r="A54" s="12">
        <v>39</v>
      </c>
      <c r="B54" s="13" t="s">
        <v>40</v>
      </c>
      <c r="C54" s="14" t="s">
        <v>102</v>
      </c>
      <c r="D54" s="15" t="s">
        <v>2</v>
      </c>
      <c r="E54" s="16"/>
      <c r="F54" s="16"/>
      <c r="G54" s="17">
        <f>VLOOKUP(B54,'[2]Brokers'!$B$9:$Z$71,7,0)</f>
        <v>6790715.4</v>
      </c>
      <c r="H54" s="17">
        <f>VLOOKUP(B54,'[2]Brokers'!$B$9:$AB$66,24,0)</f>
        <v>0</v>
      </c>
      <c r="I54" s="17">
        <f>VLOOKUP(B54,'[1]Brokers'!$B$9:$M$66,12,0)</f>
        <v>0</v>
      </c>
      <c r="J54" s="17">
        <f>VLOOKUP(B54,'[2]Brokers'!$B$9:$R$66,17,0)</f>
        <v>0</v>
      </c>
      <c r="K54" s="17">
        <f>VLOOKUP(B54,'[2]Brokers'!$B$9:$T$66,19,0)</f>
        <v>0</v>
      </c>
      <c r="L54" s="18">
        <f>G54+H54+I54+J54+K54</f>
        <v>6790715.4</v>
      </c>
      <c r="M54" s="19">
        <f>VLOOKUP(B54,'[3]Sheet10'!$B$9:$AB$66,27,0)</f>
        <v>19784851.4</v>
      </c>
      <c r="N54" s="20">
        <f>M54/$M$74</f>
        <v>2.1500559868229276E-05</v>
      </c>
      <c r="O54" s="19"/>
    </row>
    <row r="55" spans="1:15" ht="15">
      <c r="A55" s="12">
        <v>40</v>
      </c>
      <c r="B55" s="13" t="s">
        <v>39</v>
      </c>
      <c r="C55" s="14" t="s">
        <v>101</v>
      </c>
      <c r="D55" s="15" t="s">
        <v>2</v>
      </c>
      <c r="E55" s="16"/>
      <c r="F55" s="16"/>
      <c r="G55" s="17">
        <f>VLOOKUP(B55,'[2]Brokers'!$B$9:$Z$71,7,0)</f>
        <v>0</v>
      </c>
      <c r="H55" s="17">
        <f>VLOOKUP(B55,'[2]Brokers'!$B$9:$AB$66,24,0)</f>
        <v>0</v>
      </c>
      <c r="I55" s="17">
        <f>VLOOKUP(B55,'[1]Brokers'!$B$9:$M$66,12,0)</f>
        <v>0</v>
      </c>
      <c r="J55" s="17">
        <f>VLOOKUP(B55,'[2]Brokers'!$B$9:$R$66,17,0)</f>
        <v>0</v>
      </c>
      <c r="K55" s="17">
        <f>VLOOKUP(B55,'[2]Brokers'!$B$9:$T$66,19,0)</f>
        <v>0</v>
      </c>
      <c r="L55" s="18">
        <f>G55+H55+I55+J55+K55</f>
        <v>0</v>
      </c>
      <c r="M55" s="19">
        <f>VLOOKUP(B55,'[3]Sheet10'!$B$9:$AB$66,27,0)</f>
        <v>17738255.5</v>
      </c>
      <c r="N55" s="20">
        <f>M55/$M$74</f>
        <v>1.9276486672813587E-05</v>
      </c>
      <c r="O55" s="19"/>
    </row>
    <row r="56" spans="1:15" ht="15">
      <c r="A56" s="12">
        <v>41</v>
      </c>
      <c r="B56" s="13" t="s">
        <v>44</v>
      </c>
      <c r="C56" s="14" t="s">
        <v>44</v>
      </c>
      <c r="D56" s="15" t="s">
        <v>2</v>
      </c>
      <c r="E56" s="16"/>
      <c r="F56" s="16"/>
      <c r="G56" s="17">
        <f>VLOOKUP(B56,'[2]Brokers'!$B$9:$Z$71,7,0)</f>
        <v>0</v>
      </c>
      <c r="H56" s="17">
        <f>VLOOKUP(B56,'[2]Brokers'!$B$9:$AB$66,24,0)</f>
        <v>0</v>
      </c>
      <c r="I56" s="17">
        <f>VLOOKUP(B56,'[1]Brokers'!$B$9:$M$66,12,0)</f>
        <v>0</v>
      </c>
      <c r="J56" s="17">
        <f>VLOOKUP(B56,'[2]Brokers'!$B$9:$R$66,17,0)</f>
        <v>0</v>
      </c>
      <c r="K56" s="17">
        <f>VLOOKUP(B56,'[2]Brokers'!$B$9:$T$66,19,0)</f>
        <v>0</v>
      </c>
      <c r="L56" s="18">
        <f>G56+H56+I56+J56+K56</f>
        <v>0</v>
      </c>
      <c r="M56" s="19">
        <f>VLOOKUP(B56,'[3]Sheet10'!$B$9:$AB$66,27,0)</f>
        <v>5444500</v>
      </c>
      <c r="N56" s="20">
        <f>M56/$M$74</f>
        <v>5.916637726304798E-06</v>
      </c>
      <c r="O56" s="19"/>
    </row>
    <row r="57" spans="1:15" ht="15">
      <c r="A57" s="12">
        <v>42</v>
      </c>
      <c r="B57" s="13" t="s">
        <v>43</v>
      </c>
      <c r="C57" s="14" t="s">
        <v>105</v>
      </c>
      <c r="D57" s="15" t="s">
        <v>2</v>
      </c>
      <c r="E57" s="16" t="s">
        <v>2</v>
      </c>
      <c r="F57" s="16" t="s">
        <v>2</v>
      </c>
      <c r="G57" s="17">
        <f>VLOOKUP(B57,'[2]Brokers'!$B$9:$Z$71,7,0)</f>
        <v>1073217</v>
      </c>
      <c r="H57" s="17">
        <f>VLOOKUP(B57,'[2]Brokers'!$B$9:$AB$66,24,0)</f>
        <v>0</v>
      </c>
      <c r="I57" s="17">
        <f>VLOOKUP(B57,'[1]Brokers'!$B$9:$M$66,12,0)</f>
        <v>0</v>
      </c>
      <c r="J57" s="17">
        <f>VLOOKUP(B57,'[2]Brokers'!$B$9:$R$66,17,0)</f>
        <v>0</v>
      </c>
      <c r="K57" s="17">
        <f>VLOOKUP(B57,'[2]Brokers'!$B$9:$T$66,19,0)</f>
        <v>0</v>
      </c>
      <c r="L57" s="18">
        <f>G57+H57+I57+J57+K57</f>
        <v>1073217</v>
      </c>
      <c r="M57" s="19">
        <f>VLOOKUP(B57,'[3]Sheet10'!$B$9:$AB$66,27,0)</f>
        <v>2397547</v>
      </c>
      <c r="N57" s="20">
        <f>M57/$M$74</f>
        <v>2.6054581744492404E-06</v>
      </c>
      <c r="O57" s="19"/>
    </row>
    <row r="58" spans="1:15" ht="15">
      <c r="A58" s="12">
        <v>43</v>
      </c>
      <c r="B58" s="13" t="s">
        <v>42</v>
      </c>
      <c r="C58" s="14" t="s">
        <v>104</v>
      </c>
      <c r="D58" s="15" t="s">
        <v>2</v>
      </c>
      <c r="E58" s="16" t="s">
        <v>2</v>
      </c>
      <c r="F58" s="16" t="s">
        <v>2</v>
      </c>
      <c r="G58" s="17">
        <f>VLOOKUP(B58,'[2]Brokers'!$B$9:$Z$71,7,0)</f>
        <v>0</v>
      </c>
      <c r="H58" s="17">
        <f>VLOOKUP(B58,'[2]Brokers'!$B$9:$AB$66,24,0)</f>
        <v>0</v>
      </c>
      <c r="I58" s="17">
        <f>VLOOKUP(B58,'[1]Brokers'!$B$9:$M$66,12,0)</f>
        <v>0</v>
      </c>
      <c r="J58" s="17">
        <f>VLOOKUP(B58,'[2]Brokers'!$B$9:$R$66,17,0)</f>
        <v>0</v>
      </c>
      <c r="K58" s="17">
        <f>VLOOKUP(B58,'[2]Brokers'!$B$9:$T$66,19,0)</f>
        <v>0</v>
      </c>
      <c r="L58" s="18">
        <f t="shared" si="0"/>
        <v>0</v>
      </c>
      <c r="M58" s="19">
        <f>VLOOKUP(B58,'[3]Sheet10'!$B$9:$AB$66,27,0)</f>
        <v>1156040</v>
      </c>
      <c r="N58" s="20">
        <f>M58/$M$74</f>
        <v>1.256289811207163E-06</v>
      </c>
      <c r="O58" s="19"/>
    </row>
    <row r="59" spans="1:15" ht="15">
      <c r="A59" s="12">
        <v>44</v>
      </c>
      <c r="B59" s="13" t="s">
        <v>45</v>
      </c>
      <c r="C59" s="14" t="s">
        <v>106</v>
      </c>
      <c r="D59" s="15" t="s">
        <v>2</v>
      </c>
      <c r="E59" s="16" t="s">
        <v>2</v>
      </c>
      <c r="F59" s="16" t="s">
        <v>2</v>
      </c>
      <c r="G59" s="17">
        <f>VLOOKUP(B59,'[2]Brokers'!$B$9:$Z$71,7,0)</f>
        <v>0</v>
      </c>
      <c r="H59" s="17">
        <f>VLOOKUP(B59,'[2]Brokers'!$B$9:$AB$66,24,0)</f>
        <v>0</v>
      </c>
      <c r="I59" s="17">
        <f>VLOOKUP(B59,'[1]Brokers'!$B$9:$M$66,12,0)</f>
        <v>0</v>
      </c>
      <c r="J59" s="17">
        <f>VLOOKUP(B59,'[2]Brokers'!$B$9:$R$66,17,0)</f>
        <v>0</v>
      </c>
      <c r="K59" s="17">
        <f>VLOOKUP(B59,'[2]Brokers'!$B$9:$T$66,19,0)</f>
        <v>0</v>
      </c>
      <c r="L59" s="18">
        <f t="shared" si="0"/>
        <v>0</v>
      </c>
      <c r="M59" s="19">
        <f>VLOOKUP(B59,'[3]Sheet10'!$B$9:$AB$66,27,0)</f>
        <v>0</v>
      </c>
      <c r="N59" s="20">
        <f>M59/$M$74</f>
        <v>0</v>
      </c>
      <c r="O59" s="19"/>
    </row>
    <row r="60" spans="1:15" ht="15">
      <c r="A60" s="12">
        <v>45</v>
      </c>
      <c r="B60" s="13" t="s">
        <v>47</v>
      </c>
      <c r="C60" s="14" t="s">
        <v>108</v>
      </c>
      <c r="D60" s="15" t="s">
        <v>2</v>
      </c>
      <c r="E60" s="16"/>
      <c r="F60" s="16"/>
      <c r="G60" s="17">
        <f>VLOOKUP(B60,'[2]Brokers'!$B$9:$Z$71,7,0)</f>
        <v>0</v>
      </c>
      <c r="H60" s="17">
        <f>VLOOKUP(B60,'[2]Brokers'!$B$9:$AB$66,24,0)</f>
        <v>0</v>
      </c>
      <c r="I60" s="17">
        <f>VLOOKUP(B60,'[1]Brokers'!$B$9:$M$66,12,0)</f>
        <v>0</v>
      </c>
      <c r="J60" s="17">
        <f>VLOOKUP(B60,'[2]Brokers'!$B$9:$R$66,17,0)</f>
        <v>0</v>
      </c>
      <c r="K60" s="17">
        <f>VLOOKUP(B60,'[2]Brokers'!$B$9:$T$66,19,0)</f>
        <v>0</v>
      </c>
      <c r="L60" s="18">
        <f t="shared" si="0"/>
        <v>0</v>
      </c>
      <c r="M60" s="19">
        <f>VLOOKUP(B60,'[3]Sheet10'!$B$9:$AB$66,27,0)</f>
        <v>0</v>
      </c>
      <c r="N60" s="20">
        <f>M60/$M$74</f>
        <v>0</v>
      </c>
      <c r="O60" s="19"/>
    </row>
    <row r="61" spans="1:15" ht="15">
      <c r="A61" s="12">
        <v>46</v>
      </c>
      <c r="B61" s="13" t="s">
        <v>49</v>
      </c>
      <c r="C61" s="14" t="s">
        <v>49</v>
      </c>
      <c r="D61" s="15" t="s">
        <v>2</v>
      </c>
      <c r="E61" s="15" t="s">
        <v>2</v>
      </c>
      <c r="F61" s="16"/>
      <c r="G61" s="17">
        <f>VLOOKUP(B61,'[2]Brokers'!$B$9:$Z$71,7,0)</f>
        <v>0</v>
      </c>
      <c r="H61" s="17">
        <f>VLOOKUP(B61,'[2]Brokers'!$B$9:$AB$66,24,0)</f>
        <v>0</v>
      </c>
      <c r="I61" s="17">
        <f>VLOOKUP(B61,'[1]Brokers'!$B$9:$M$66,12,0)</f>
        <v>0</v>
      </c>
      <c r="J61" s="17">
        <f>VLOOKUP(B61,'[2]Brokers'!$B$9:$R$66,17,0)</f>
        <v>0</v>
      </c>
      <c r="K61" s="17">
        <f>VLOOKUP(B61,'[2]Brokers'!$B$9:$T$66,19,0)</f>
        <v>0</v>
      </c>
      <c r="L61" s="18">
        <f t="shared" si="0"/>
        <v>0</v>
      </c>
      <c r="M61" s="19">
        <f>VLOOKUP(B61,'[3]Sheet10'!$B$9:$AB$66,27,0)</f>
        <v>0</v>
      </c>
      <c r="N61" s="20">
        <f>M61/$M$74</f>
        <v>0</v>
      </c>
      <c r="O61" s="19"/>
    </row>
    <row r="62" spans="1:15" ht="15">
      <c r="A62" s="12">
        <v>47</v>
      </c>
      <c r="B62" s="13" t="s">
        <v>50</v>
      </c>
      <c r="C62" s="14" t="s">
        <v>50</v>
      </c>
      <c r="D62" s="15" t="s">
        <v>2</v>
      </c>
      <c r="E62" s="16"/>
      <c r="F62" s="16"/>
      <c r="G62" s="17">
        <f>VLOOKUP(B62,'[2]Brokers'!$B$9:$Z$71,7,0)</f>
        <v>0</v>
      </c>
      <c r="H62" s="17">
        <f>VLOOKUP(B62,'[2]Brokers'!$B$9:$AB$66,24,0)</f>
        <v>0</v>
      </c>
      <c r="I62" s="17">
        <f>VLOOKUP(B62,'[1]Brokers'!$B$9:$M$66,12,0)</f>
        <v>0</v>
      </c>
      <c r="J62" s="17">
        <f>VLOOKUP(B62,'[2]Brokers'!$B$9:$R$66,17,0)</f>
        <v>0</v>
      </c>
      <c r="K62" s="17">
        <f>VLOOKUP(B62,'[2]Brokers'!$B$9:$T$66,19,0)</f>
        <v>0</v>
      </c>
      <c r="L62" s="18">
        <f t="shared" si="0"/>
        <v>0</v>
      </c>
      <c r="M62" s="19">
        <f>VLOOKUP(B62,'[3]Sheet10'!$B$9:$AB$66,27,0)</f>
        <v>0</v>
      </c>
      <c r="N62" s="20">
        <f>M62/$M$74</f>
        <v>0</v>
      </c>
      <c r="O62" s="19"/>
    </row>
    <row r="63" spans="1:15" ht="15">
      <c r="A63" s="12">
        <v>48</v>
      </c>
      <c r="B63" s="13" t="s">
        <v>52</v>
      </c>
      <c r="C63" s="14" t="s">
        <v>52</v>
      </c>
      <c r="D63" s="15" t="s">
        <v>2</v>
      </c>
      <c r="E63" s="16"/>
      <c r="F63" s="16"/>
      <c r="G63" s="17">
        <f>VLOOKUP(B63,'[2]Brokers'!$B$9:$Z$71,7,0)</f>
        <v>0</v>
      </c>
      <c r="H63" s="17">
        <f>VLOOKUP(B63,'[2]Brokers'!$B$9:$AB$66,24,0)</f>
        <v>0</v>
      </c>
      <c r="I63" s="17">
        <f>VLOOKUP(B63,'[1]Brokers'!$B$9:$M$66,12,0)</f>
        <v>0</v>
      </c>
      <c r="J63" s="17">
        <f>VLOOKUP(B63,'[2]Brokers'!$B$9:$R$66,17,0)</f>
        <v>0</v>
      </c>
      <c r="K63" s="17">
        <f>VLOOKUP(B63,'[2]Brokers'!$B$9:$T$66,19,0)</f>
        <v>0</v>
      </c>
      <c r="L63" s="18">
        <f t="shared" si="0"/>
        <v>0</v>
      </c>
      <c r="M63" s="19">
        <f>VLOOKUP(B63,'[3]Sheet10'!$B$9:$AB$66,27,0)</f>
        <v>0</v>
      </c>
      <c r="N63" s="20">
        <f>M63/$M$74</f>
        <v>0</v>
      </c>
      <c r="O63" s="19"/>
    </row>
    <row r="64" spans="1:15" ht="15">
      <c r="A64" s="12">
        <v>49</v>
      </c>
      <c r="B64" s="13" t="s">
        <v>55</v>
      </c>
      <c r="C64" s="14" t="s">
        <v>111</v>
      </c>
      <c r="D64" s="15" t="s">
        <v>2</v>
      </c>
      <c r="E64" s="16"/>
      <c r="F64" s="16"/>
      <c r="G64" s="17">
        <f>VLOOKUP(B64,'[2]Brokers'!$B$9:$Z$71,7,0)</f>
        <v>0</v>
      </c>
      <c r="H64" s="17">
        <f>VLOOKUP(B64,'[2]Brokers'!$B$9:$AB$66,24,0)</f>
        <v>0</v>
      </c>
      <c r="I64" s="17">
        <f>VLOOKUP(B64,'[1]Brokers'!$B$9:$M$66,12,0)</f>
        <v>0</v>
      </c>
      <c r="J64" s="17">
        <f>VLOOKUP(B64,'[2]Brokers'!$B$9:$R$66,17,0)</f>
        <v>0</v>
      </c>
      <c r="K64" s="17">
        <f>VLOOKUP(B64,'[2]Brokers'!$B$9:$T$66,19,0)</f>
        <v>0</v>
      </c>
      <c r="L64" s="18">
        <f>G64+H64+I64+J64+K64</f>
        <v>0</v>
      </c>
      <c r="M64" s="19">
        <f>VLOOKUP(B64,'[3]Sheet10'!$B$9:$AB$66,27,0)</f>
        <v>0</v>
      </c>
      <c r="N64" s="20">
        <f>M64/$M$74</f>
        <v>0</v>
      </c>
      <c r="O64" s="19"/>
    </row>
    <row r="65" spans="1:16" ht="15">
      <c r="A65" s="12">
        <v>50</v>
      </c>
      <c r="B65" s="13" t="s">
        <v>57</v>
      </c>
      <c r="C65" s="14" t="s">
        <v>113</v>
      </c>
      <c r="D65" s="15" t="s">
        <v>2</v>
      </c>
      <c r="E65" s="16"/>
      <c r="F65" s="16"/>
      <c r="G65" s="17">
        <f>VLOOKUP(B65,'[2]Brokers'!$B$9:$Z$71,7,0)</f>
        <v>0</v>
      </c>
      <c r="H65" s="17">
        <f>VLOOKUP(B65,'[2]Brokers'!$B$9:$AB$66,24,0)</f>
        <v>0</v>
      </c>
      <c r="I65" s="17">
        <f>VLOOKUP(B65,'[1]Brokers'!$B$9:$M$66,12,0)</f>
        <v>0</v>
      </c>
      <c r="J65" s="17">
        <f>VLOOKUP(B65,'[2]Brokers'!$B$9:$R$66,17,0)</f>
        <v>0</v>
      </c>
      <c r="K65" s="17">
        <f>VLOOKUP(B65,'[2]Brokers'!$B$9:$T$66,19,0)</f>
        <v>0</v>
      </c>
      <c r="L65" s="18">
        <f t="shared" si="0"/>
        <v>0</v>
      </c>
      <c r="M65" s="19">
        <f>VLOOKUP(B65,'[3]Sheet10'!$B$9:$AB$66,27,0)</f>
        <v>0</v>
      </c>
      <c r="N65" s="20">
        <f>M65/$M$74</f>
        <v>0</v>
      </c>
      <c r="O65" s="19"/>
      <c r="P65" s="25"/>
    </row>
    <row r="66" spans="1:15" ht="15">
      <c r="A66" s="12">
        <v>51</v>
      </c>
      <c r="B66" s="13" t="s">
        <v>56</v>
      </c>
      <c r="C66" s="14" t="s">
        <v>112</v>
      </c>
      <c r="D66" s="15"/>
      <c r="E66" s="16"/>
      <c r="F66" s="16"/>
      <c r="G66" s="17">
        <f>VLOOKUP(B66,'[2]Brokers'!$B$9:$Z$71,7,0)</f>
        <v>0</v>
      </c>
      <c r="H66" s="17">
        <f>VLOOKUP(B66,'[2]Brokers'!$B$9:$AB$66,24,0)</f>
        <v>0</v>
      </c>
      <c r="I66" s="17">
        <f>VLOOKUP(B66,'[1]Brokers'!$B$9:$M$66,12,0)</f>
        <v>0</v>
      </c>
      <c r="J66" s="17">
        <f>VLOOKUP(B66,'[2]Brokers'!$B$9:$R$66,17,0)</f>
        <v>0</v>
      </c>
      <c r="K66" s="17">
        <f>VLOOKUP(B66,'[2]Brokers'!$B$9:$T$66,19,0)</f>
        <v>0</v>
      </c>
      <c r="L66" s="18">
        <f aca="true" t="shared" si="2" ref="L66:L71">G66+H66+I66+J66+K66</f>
        <v>0</v>
      </c>
      <c r="M66" s="19">
        <f>VLOOKUP(B66,'[3]Sheet10'!$B$9:$AB$66,27,0)</f>
        <v>0</v>
      </c>
      <c r="N66" s="20">
        <f>M66/$M$74</f>
        <v>0</v>
      </c>
      <c r="O66" s="19"/>
    </row>
    <row r="67" spans="1:15" ht="15">
      <c r="A67" s="12">
        <v>52</v>
      </c>
      <c r="B67" s="13" t="s">
        <v>53</v>
      </c>
      <c r="C67" s="14" t="s">
        <v>110</v>
      </c>
      <c r="D67" s="15"/>
      <c r="E67" s="16"/>
      <c r="F67" s="16"/>
      <c r="G67" s="17">
        <f>VLOOKUP(B67,'[2]Brokers'!$B$9:$Z$71,7,0)</f>
        <v>0</v>
      </c>
      <c r="H67" s="17">
        <f>VLOOKUP(B67,'[2]Brokers'!$B$9:$AB$66,24,0)</f>
        <v>0</v>
      </c>
      <c r="I67" s="17">
        <f>VLOOKUP(B67,'[1]Brokers'!$B$9:$M$66,12,0)</f>
        <v>0</v>
      </c>
      <c r="J67" s="17">
        <f>VLOOKUP(B67,'[2]Brokers'!$B$9:$R$66,17,0)</f>
        <v>0</v>
      </c>
      <c r="K67" s="17">
        <f>VLOOKUP(B67,'[2]Brokers'!$B$9:$T$66,19,0)</f>
        <v>0</v>
      </c>
      <c r="L67" s="18">
        <f t="shared" si="2"/>
        <v>0</v>
      </c>
      <c r="M67" s="19">
        <f>VLOOKUP(B67,'[3]Sheet10'!$B$9:$AB$66,27,0)</f>
        <v>0</v>
      </c>
      <c r="N67" s="20">
        <f>M67/$M$74</f>
        <v>0</v>
      </c>
      <c r="O67" s="19"/>
    </row>
    <row r="68" spans="1:15" ht="15">
      <c r="A68" s="12">
        <v>53</v>
      </c>
      <c r="B68" s="13" t="s">
        <v>54</v>
      </c>
      <c r="C68" s="14" t="s">
        <v>54</v>
      </c>
      <c r="D68" s="15"/>
      <c r="E68" s="16"/>
      <c r="F68" s="16"/>
      <c r="G68" s="17">
        <f>VLOOKUP(B68,'[2]Brokers'!$B$9:$Z$71,7,0)</f>
        <v>0</v>
      </c>
      <c r="H68" s="17">
        <f>VLOOKUP(B68,'[2]Brokers'!$B$9:$AB$66,24,0)</f>
        <v>0</v>
      </c>
      <c r="I68" s="17">
        <f>VLOOKUP(B68,'[1]Brokers'!$B$9:$M$66,12,0)</f>
        <v>0</v>
      </c>
      <c r="J68" s="17">
        <f>VLOOKUP(B68,'[2]Brokers'!$B$9:$R$66,17,0)</f>
        <v>0</v>
      </c>
      <c r="K68" s="17">
        <f>VLOOKUP(B68,'[2]Brokers'!$B$9:$T$66,19,0)</f>
        <v>0</v>
      </c>
      <c r="L68" s="18">
        <f t="shared" si="2"/>
        <v>0</v>
      </c>
      <c r="M68" s="19">
        <f>VLOOKUP(B68,'[3]Sheet10'!$B$9:$AB$66,27,0)</f>
        <v>0</v>
      </c>
      <c r="N68" s="20">
        <f>M68/$M$74</f>
        <v>0</v>
      </c>
      <c r="O68" s="19"/>
    </row>
    <row r="69" spans="1:15" ht="15">
      <c r="A69" s="12">
        <v>54</v>
      </c>
      <c r="B69" s="13" t="s">
        <v>51</v>
      </c>
      <c r="C69" s="14" t="s">
        <v>109</v>
      </c>
      <c r="D69" s="15"/>
      <c r="E69" s="16"/>
      <c r="F69" s="16"/>
      <c r="G69" s="17">
        <f>VLOOKUP(B69,'[2]Brokers'!$B$9:$Z$71,7,0)</f>
        <v>0</v>
      </c>
      <c r="H69" s="17">
        <f>VLOOKUP(B69,'[2]Brokers'!$B$9:$AB$66,24,0)</f>
        <v>0</v>
      </c>
      <c r="I69" s="17">
        <f>VLOOKUP(B69,'[1]Brokers'!$B$9:$M$66,12,0)</f>
        <v>0</v>
      </c>
      <c r="J69" s="17">
        <f>VLOOKUP(B69,'[2]Brokers'!$B$9:$R$66,17,0)</f>
        <v>0</v>
      </c>
      <c r="K69" s="17">
        <f>VLOOKUP(B69,'[2]Brokers'!$B$9:$T$66,19,0)</f>
        <v>0</v>
      </c>
      <c r="L69" s="18">
        <f t="shared" si="2"/>
        <v>0</v>
      </c>
      <c r="M69" s="19">
        <f>VLOOKUP(B69,'[3]Sheet10'!$B$9:$AB$66,27,0)</f>
        <v>0</v>
      </c>
      <c r="N69" s="20">
        <f>M69/$M$74</f>
        <v>0</v>
      </c>
      <c r="O69" s="19"/>
    </row>
    <row r="70" spans="1:15" ht="15">
      <c r="A70" s="12">
        <v>55</v>
      </c>
      <c r="B70" s="13" t="s">
        <v>48</v>
      </c>
      <c r="C70" s="14" t="s">
        <v>48</v>
      </c>
      <c r="D70" s="15"/>
      <c r="E70" s="16"/>
      <c r="F70" s="16"/>
      <c r="G70" s="17">
        <f>VLOOKUP(B70,'[2]Brokers'!$B$9:$Z$71,7,0)</f>
        <v>0</v>
      </c>
      <c r="H70" s="17">
        <f>VLOOKUP(B70,'[2]Brokers'!$B$9:$AB$66,24,0)</f>
        <v>0</v>
      </c>
      <c r="I70" s="17">
        <f>VLOOKUP(B70,'[1]Brokers'!$B$9:$M$66,12,0)</f>
        <v>0</v>
      </c>
      <c r="J70" s="17">
        <f>VLOOKUP(B70,'[2]Brokers'!$B$9:$R$66,17,0)</f>
        <v>0</v>
      </c>
      <c r="K70" s="17">
        <f>VLOOKUP(B70,'[2]Brokers'!$B$9:$T$66,19,0)</f>
        <v>0</v>
      </c>
      <c r="L70" s="18">
        <f t="shared" si="2"/>
        <v>0</v>
      </c>
      <c r="M70" s="19">
        <f>VLOOKUP(B70,'[3]Sheet10'!$B$9:$AB$66,27,0)</f>
        <v>0</v>
      </c>
      <c r="N70" s="20">
        <f>M70/$M$74</f>
        <v>0</v>
      </c>
      <c r="O70" s="19"/>
    </row>
    <row r="71" spans="1:15" ht="15">
      <c r="A71" s="12">
        <v>56</v>
      </c>
      <c r="B71" s="13" t="s">
        <v>46</v>
      </c>
      <c r="C71" s="14" t="s">
        <v>107</v>
      </c>
      <c r="D71" s="15"/>
      <c r="E71" s="16"/>
      <c r="F71" s="16"/>
      <c r="G71" s="17">
        <f>VLOOKUP(B71,'[2]Brokers'!$B$9:$Z$71,7,0)</f>
        <v>0</v>
      </c>
      <c r="H71" s="17">
        <f>VLOOKUP(B71,'[2]Brokers'!$B$9:$AB$66,24,0)</f>
        <v>0</v>
      </c>
      <c r="I71" s="17">
        <f>VLOOKUP(B71,'[1]Brokers'!$B$9:$M$66,12,0)</f>
        <v>0</v>
      </c>
      <c r="J71" s="17">
        <f>VLOOKUP(B71,'[2]Brokers'!$B$9:$R$66,17,0)</f>
        <v>0</v>
      </c>
      <c r="K71" s="17">
        <f>VLOOKUP(B71,'[2]Brokers'!$B$9:$T$66,19,0)</f>
        <v>0</v>
      </c>
      <c r="L71" s="18">
        <f t="shared" si="2"/>
        <v>0</v>
      </c>
      <c r="M71" s="19">
        <f>VLOOKUP(B71,'[3]Sheet10'!$B$9:$AB$66,27,0)</f>
        <v>0</v>
      </c>
      <c r="N71" s="20">
        <f>M71/$M$74</f>
        <v>0</v>
      </c>
      <c r="O71" s="19"/>
    </row>
    <row r="72" spans="1:16" ht="15">
      <c r="A72" s="12">
        <v>57</v>
      </c>
      <c r="B72" s="13" t="s">
        <v>58</v>
      </c>
      <c r="C72" s="14" t="s">
        <v>114</v>
      </c>
      <c r="D72" s="15"/>
      <c r="E72" s="16"/>
      <c r="F72" s="16"/>
      <c r="G72" s="17">
        <f>VLOOKUP(B72,'[2]Brokers'!$B$9:$Z$71,7,0)</f>
        <v>0</v>
      </c>
      <c r="H72" s="17">
        <f>VLOOKUP(B72,'[2]Brokers'!$B$9:$AB$66,24,0)</f>
        <v>0</v>
      </c>
      <c r="I72" s="17">
        <f>VLOOKUP(B72,'[1]Brokers'!$B$9:$M$66,12,0)</f>
        <v>0</v>
      </c>
      <c r="J72" s="17">
        <f>VLOOKUP(B72,'[2]Brokers'!$B$9:$R$66,17,0)</f>
        <v>0</v>
      </c>
      <c r="K72" s="17">
        <f>VLOOKUP(B72,'[2]Brokers'!$B$9:$T$66,19,0)</f>
        <v>0</v>
      </c>
      <c r="L72" s="18">
        <f t="shared" si="0"/>
        <v>0</v>
      </c>
      <c r="M72" s="19">
        <f>VLOOKUP(B72,'[3]Sheet10'!$B$9:$AB$66,27,0)</f>
        <v>0</v>
      </c>
      <c r="N72" s="20">
        <f>M72/$M$74</f>
        <v>0</v>
      </c>
      <c r="O72" s="19"/>
      <c r="P72" s="25"/>
    </row>
    <row r="73" spans="1:16" ht="15">
      <c r="A73" s="12">
        <v>58</v>
      </c>
      <c r="B73" s="13" t="s">
        <v>59</v>
      </c>
      <c r="C73" s="14" t="s">
        <v>115</v>
      </c>
      <c r="D73" s="15"/>
      <c r="E73" s="16"/>
      <c r="F73" s="16"/>
      <c r="G73" s="17">
        <f>VLOOKUP(B73,'[2]Brokers'!$B$9:$Z$71,7,0)</f>
        <v>0</v>
      </c>
      <c r="H73" s="17">
        <f>VLOOKUP(B73,'[2]Brokers'!$B$9:$AB$66,24,0)</f>
        <v>0</v>
      </c>
      <c r="I73" s="17">
        <f>VLOOKUP(B73,'[1]Brokers'!$B$9:$M$66,12,0)</f>
        <v>0</v>
      </c>
      <c r="J73" s="17">
        <f>VLOOKUP(B73,'[2]Brokers'!$B$9:$R$66,17,0)</f>
        <v>0</v>
      </c>
      <c r="K73" s="17">
        <f>VLOOKUP(B73,'[2]Brokers'!$B$9:$T$66,19,0)</f>
        <v>0</v>
      </c>
      <c r="L73" s="18">
        <f t="shared" si="0"/>
        <v>0</v>
      </c>
      <c r="M73" s="19">
        <f>VLOOKUP(B73,'[3]Sheet10'!$B$9:$AB$66,27,0)</f>
        <v>0</v>
      </c>
      <c r="N73" s="20">
        <f>M73/$M$74</f>
        <v>0</v>
      </c>
      <c r="O73" s="19"/>
      <c r="P73" s="25"/>
    </row>
    <row r="74" spans="1:16" ht="16.5" customHeight="1" thickBot="1">
      <c r="A74" s="47" t="s">
        <v>116</v>
      </c>
      <c r="B74" s="48"/>
      <c r="C74" s="49"/>
      <c r="D74" s="26">
        <f aca="true" t="shared" si="3" ref="D74:E74">COUNTA(D16:D73)</f>
        <v>50</v>
      </c>
      <c r="E74" s="26">
        <f t="shared" si="3"/>
        <v>23</v>
      </c>
      <c r="F74" s="26">
        <f>COUNTA(F16:F73)</f>
        <v>13</v>
      </c>
      <c r="G74" s="27">
        <f>SUM(G16:G73)</f>
        <v>5375651570.620001</v>
      </c>
      <c r="H74" s="27">
        <f>SUM(H16:H73)</f>
        <v>49078897900</v>
      </c>
      <c r="I74" s="27">
        <f>SUM(I16:I73)</f>
        <v>0</v>
      </c>
      <c r="J74" s="27">
        <f>SUM(J16:J73)</f>
        <v>941797900</v>
      </c>
      <c r="K74" s="27">
        <f>SUM(K16:K73)</f>
        <v>26799429021</v>
      </c>
      <c r="L74" s="27">
        <f>SUM(L16:L73)</f>
        <v>82195776391.62004</v>
      </c>
      <c r="M74" s="27">
        <f>SUM(M16:M73)</f>
        <v>920201684107.56</v>
      </c>
      <c r="N74" s="34">
        <f>SUM(N16:N73)</f>
        <v>1</v>
      </c>
      <c r="O74" s="28"/>
      <c r="P74" s="25"/>
    </row>
    <row r="75" spans="11:16" ht="15">
      <c r="K75" s="29"/>
      <c r="L75" s="30"/>
      <c r="N75" s="29"/>
      <c r="O75" s="28"/>
      <c r="P75" s="25"/>
    </row>
    <row r="76" spans="2:16" ht="27.6" customHeight="1">
      <c r="B76" s="36" t="s">
        <v>117</v>
      </c>
      <c r="C76" s="36"/>
      <c r="D76" s="36"/>
      <c r="E76" s="36"/>
      <c r="F76" s="36"/>
      <c r="H76" s="31"/>
      <c r="K76" s="29"/>
      <c r="L76" s="29"/>
      <c r="O76" s="28"/>
      <c r="P76" s="25"/>
    </row>
    <row r="77" spans="3:16" ht="27.6" customHeight="1">
      <c r="C77" s="37"/>
      <c r="D77" s="37"/>
      <c r="E77" s="37"/>
      <c r="F77" s="37"/>
      <c r="O77" s="28"/>
      <c r="P77" s="25"/>
    </row>
    <row r="78" spans="15:16" ht="15">
      <c r="O78" s="28"/>
      <c r="P78" s="25"/>
    </row>
    <row r="79" spans="15:16" ht="15">
      <c r="O79" s="28"/>
      <c r="P79" s="25"/>
    </row>
  </sheetData>
  <mergeCells count="18"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  <mergeCell ref="B76:F76"/>
    <mergeCell ref="C77:F77"/>
    <mergeCell ref="L14:L15"/>
    <mergeCell ref="M14:M15"/>
    <mergeCell ref="K14:K15"/>
    <mergeCell ref="J14:J15"/>
  </mergeCells>
  <printOptions/>
  <pageMargins left="0.7" right="0.7" top="0.75" bottom="0.75" header="0.3" footer="0.3"/>
  <pageSetup fitToHeight="2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Шинэболд</cp:lastModifiedBy>
  <cp:lastPrinted>2017-08-04T09:03:00Z</cp:lastPrinted>
  <dcterms:created xsi:type="dcterms:W3CDTF">2017-06-09T07:51:20Z</dcterms:created>
  <dcterms:modified xsi:type="dcterms:W3CDTF">2017-11-17T01:24:46Z</dcterms:modified>
  <cp:category/>
  <cp:version/>
  <cp:contentType/>
  <cp:contentStatus/>
</cp:coreProperties>
</file>