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mbers\Арилжааны тайлан\2020\"/>
    </mc:Choice>
  </mc:AlternateContent>
  <bookViews>
    <workbookView xWindow="0" yWindow="120" windowWidth="20490" windowHeight="763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Sheet1!$B$16:$O$69</definedName>
    <definedName name="_xlnm.Print_Area" localSheetId="0">Sheet1!$A$1:$O$72</definedName>
  </definedNames>
  <calcPr calcId="152511"/>
</workbook>
</file>

<file path=xl/calcChain.xml><?xml version="1.0" encoding="utf-8"?>
<calcChain xmlns="http://schemas.openxmlformats.org/spreadsheetml/2006/main">
  <c r="G18" i="1" l="1"/>
  <c r="G17" i="1"/>
  <c r="G20" i="1"/>
  <c r="G22" i="1"/>
  <c r="G23" i="1"/>
  <c r="G24" i="1"/>
  <c r="G25" i="1"/>
  <c r="G26" i="1"/>
  <c r="G29" i="1"/>
  <c r="G19" i="1"/>
  <c r="G27" i="1"/>
  <c r="G30" i="1"/>
  <c r="G35" i="1"/>
  <c r="G33" i="1"/>
  <c r="G40" i="1"/>
  <c r="G36" i="1"/>
  <c r="G38" i="1"/>
  <c r="G43" i="1"/>
  <c r="G39" i="1"/>
  <c r="G37" i="1"/>
  <c r="G34" i="1"/>
  <c r="G44" i="1"/>
  <c r="G46" i="1"/>
  <c r="G45" i="1"/>
  <c r="G48" i="1"/>
  <c r="G47" i="1"/>
  <c r="G52" i="1"/>
  <c r="G32" i="1"/>
  <c r="G50" i="1"/>
  <c r="G31" i="1"/>
  <c r="G53" i="1"/>
  <c r="G49" i="1"/>
  <c r="G54" i="1"/>
  <c r="G51" i="1"/>
  <c r="G41" i="1"/>
  <c r="G56" i="1"/>
  <c r="G42" i="1"/>
  <c r="G57" i="1"/>
  <c r="G21" i="1"/>
  <c r="G55" i="1"/>
  <c r="G60" i="1"/>
  <c r="G59" i="1"/>
  <c r="G62" i="1"/>
  <c r="G61" i="1"/>
  <c r="G63" i="1"/>
  <c r="G64" i="1"/>
  <c r="G58" i="1"/>
  <c r="G65" i="1"/>
  <c r="G66" i="1"/>
  <c r="G67" i="1"/>
  <c r="G68" i="1"/>
  <c r="G28" i="1"/>
  <c r="G69" i="1"/>
  <c r="G16" i="1"/>
  <c r="M62" i="1" l="1"/>
  <c r="N62" i="1" s="1"/>
  <c r="A68" i="1"/>
  <c r="A69" i="1" s="1"/>
  <c r="H20" i="1" l="1"/>
  <c r="H19" i="1"/>
  <c r="H17" i="1"/>
  <c r="H16" i="1"/>
  <c r="H18" i="1"/>
  <c r="H22" i="1"/>
  <c r="H25" i="1"/>
  <c r="H47" i="1"/>
  <c r="H23" i="1"/>
  <c r="H27" i="1"/>
  <c r="H30" i="1"/>
  <c r="H26" i="1"/>
  <c r="H38" i="1"/>
  <c r="H35" i="1"/>
  <c r="H32" i="1"/>
  <c r="H37" i="1"/>
  <c r="H45" i="1"/>
  <c r="H44" i="1"/>
  <c r="H33" i="1"/>
  <c r="H34" i="1"/>
  <c r="H42" i="1"/>
  <c r="H46" i="1"/>
  <c r="H31" i="1"/>
  <c r="H39" i="1"/>
  <c r="H29" i="1"/>
  <c r="H43" i="1"/>
  <c r="H49" i="1"/>
  <c r="H52" i="1"/>
  <c r="H60" i="1"/>
  <c r="H36" i="1"/>
  <c r="H55" i="1"/>
  <c r="H53" i="1"/>
  <c r="H63" i="1"/>
  <c r="H59" i="1"/>
  <c r="H51" i="1"/>
  <c r="H48" i="1"/>
  <c r="H54" i="1"/>
  <c r="H64" i="1"/>
  <c r="H50" i="1"/>
  <c r="H58" i="1"/>
  <c r="H21" i="1"/>
  <c r="H65" i="1"/>
  <c r="H56" i="1"/>
  <c r="H57" i="1"/>
  <c r="H41" i="1"/>
  <c r="H66" i="1"/>
  <c r="H67" i="1"/>
  <c r="H68" i="1"/>
  <c r="H28" i="1"/>
  <c r="H40" i="1"/>
  <c r="H69" i="1"/>
  <c r="M69" i="1" s="1"/>
  <c r="H24" i="1"/>
  <c r="J24" i="1" l="1"/>
  <c r="J19" i="1"/>
  <c r="J17" i="1"/>
  <c r="J22" i="1"/>
  <c r="J16" i="1"/>
  <c r="J18" i="1"/>
  <c r="J25" i="1"/>
  <c r="J47" i="1"/>
  <c r="J23" i="1"/>
  <c r="J27" i="1"/>
  <c r="J30" i="1"/>
  <c r="J26" i="1"/>
  <c r="J38" i="1"/>
  <c r="J32" i="1"/>
  <c r="J35" i="1"/>
  <c r="J45" i="1"/>
  <c r="J44" i="1"/>
  <c r="J33" i="1"/>
  <c r="J34" i="1"/>
  <c r="J37" i="1"/>
  <c r="J31" i="1"/>
  <c r="J46" i="1"/>
  <c r="J39" i="1"/>
  <c r="J42" i="1"/>
  <c r="J29" i="1"/>
  <c r="J43" i="1"/>
  <c r="J49" i="1"/>
  <c r="J60" i="1"/>
  <c r="J52" i="1"/>
  <c r="J55" i="1"/>
  <c r="J53" i="1"/>
  <c r="J59" i="1"/>
  <c r="J48" i="1"/>
  <c r="J64" i="1"/>
  <c r="J36" i="1"/>
  <c r="J51" i="1"/>
  <c r="J54" i="1"/>
  <c r="J58" i="1"/>
  <c r="J65" i="1"/>
  <c r="J21" i="1"/>
  <c r="J56" i="1"/>
  <c r="J41" i="1"/>
  <c r="J66" i="1"/>
  <c r="J20" i="1"/>
  <c r="I67" i="1"/>
  <c r="I57" i="1"/>
  <c r="I68" i="1"/>
  <c r="I28" i="1"/>
  <c r="I40" i="1"/>
  <c r="I63" i="1"/>
  <c r="I50" i="1"/>
  <c r="M50" i="1" s="1"/>
  <c r="N50" i="1" s="1"/>
  <c r="I24" i="1"/>
  <c r="I19" i="1"/>
  <c r="I17" i="1"/>
  <c r="I22" i="1"/>
  <c r="I16" i="1"/>
  <c r="I18" i="1"/>
  <c r="I25" i="1"/>
  <c r="I47" i="1"/>
  <c r="I23" i="1"/>
  <c r="I27" i="1"/>
  <c r="I30" i="1"/>
  <c r="I26" i="1"/>
  <c r="I38" i="1"/>
  <c r="I32" i="1"/>
  <c r="I35" i="1"/>
  <c r="I45" i="1"/>
  <c r="I44" i="1"/>
  <c r="I33" i="1"/>
  <c r="I34" i="1"/>
  <c r="I37" i="1"/>
  <c r="I31" i="1"/>
  <c r="I46" i="1"/>
  <c r="I39" i="1"/>
  <c r="I42" i="1"/>
  <c r="I29" i="1"/>
  <c r="I43" i="1"/>
  <c r="I49" i="1"/>
  <c r="I60" i="1"/>
  <c r="I52" i="1"/>
  <c r="I55" i="1"/>
  <c r="I53" i="1"/>
  <c r="I59" i="1"/>
  <c r="I48" i="1"/>
  <c r="I64" i="1"/>
  <c r="I36" i="1"/>
  <c r="I51" i="1"/>
  <c r="I54" i="1"/>
  <c r="I58" i="1"/>
  <c r="I65" i="1"/>
  <c r="I21" i="1"/>
  <c r="I56" i="1"/>
  <c r="I41" i="1"/>
  <c r="I66" i="1"/>
  <c r="I20" i="1"/>
  <c r="M56" i="1" l="1"/>
  <c r="N56" i="1" s="1"/>
  <c r="M54" i="1"/>
  <c r="N54" i="1" s="1"/>
  <c r="M48" i="1"/>
  <c r="N48" i="1" s="1"/>
  <c r="M52" i="1"/>
  <c r="N52" i="1" s="1"/>
  <c r="M29" i="1"/>
  <c r="N29" i="1" s="1"/>
  <c r="M31" i="1"/>
  <c r="N31" i="1" s="1"/>
  <c r="M44" i="1"/>
  <c r="N44" i="1" s="1"/>
  <c r="M38" i="1"/>
  <c r="N38" i="1" s="1"/>
  <c r="M23" i="1"/>
  <c r="N23" i="1" s="1"/>
  <c r="M16" i="1"/>
  <c r="N16" i="1" s="1"/>
  <c r="M20" i="1"/>
  <c r="N20" i="1" s="1"/>
  <c r="M21" i="1"/>
  <c r="N21" i="1" s="1"/>
  <c r="M51" i="1"/>
  <c r="N51" i="1" s="1"/>
  <c r="M59" i="1"/>
  <c r="N59" i="1" s="1"/>
  <c r="M60" i="1"/>
  <c r="N60" i="1" s="1"/>
  <c r="M42" i="1"/>
  <c r="N42" i="1" s="1"/>
  <c r="M37" i="1"/>
  <c r="N37" i="1" s="1"/>
  <c r="M45" i="1"/>
  <c r="N45" i="1" s="1"/>
  <c r="M26" i="1"/>
  <c r="N26" i="1" s="1"/>
  <c r="M47" i="1"/>
  <c r="N47" i="1" s="1"/>
  <c r="M22" i="1"/>
  <c r="N22" i="1" s="1"/>
  <c r="M66" i="1"/>
  <c r="N66" i="1" s="1"/>
  <c r="M65" i="1"/>
  <c r="N65" i="1" s="1"/>
  <c r="M36" i="1"/>
  <c r="N36" i="1" s="1"/>
  <c r="M53" i="1"/>
  <c r="N53" i="1" s="1"/>
  <c r="M49" i="1"/>
  <c r="N49" i="1" s="1"/>
  <c r="M39" i="1"/>
  <c r="N39" i="1" s="1"/>
  <c r="M34" i="1"/>
  <c r="N34" i="1" s="1"/>
  <c r="M35" i="1"/>
  <c r="N35" i="1" s="1"/>
  <c r="M30" i="1"/>
  <c r="N30" i="1" s="1"/>
  <c r="M25" i="1"/>
  <c r="N25" i="1" s="1"/>
  <c r="M17" i="1"/>
  <c r="N17" i="1" s="1"/>
  <c r="M41" i="1"/>
  <c r="N41" i="1" s="1"/>
  <c r="M58" i="1"/>
  <c r="N58" i="1" s="1"/>
  <c r="M64" i="1"/>
  <c r="N64" i="1" s="1"/>
  <c r="M55" i="1"/>
  <c r="N55" i="1" s="1"/>
  <c r="M43" i="1"/>
  <c r="N43" i="1" s="1"/>
  <c r="M46" i="1"/>
  <c r="N46" i="1" s="1"/>
  <c r="M33" i="1"/>
  <c r="N33" i="1" s="1"/>
  <c r="M32" i="1"/>
  <c r="N32" i="1" s="1"/>
  <c r="M27" i="1"/>
  <c r="N27" i="1" s="1"/>
  <c r="M18" i="1"/>
  <c r="N18" i="1" s="1"/>
  <c r="M19" i="1"/>
  <c r="N19" i="1" s="1"/>
  <c r="J67" i="1"/>
  <c r="M67" i="1" s="1"/>
  <c r="N67" i="1" s="1"/>
  <c r="J57" i="1"/>
  <c r="M57" i="1" s="1"/>
  <c r="N57" i="1" s="1"/>
  <c r="J68" i="1"/>
  <c r="M68" i="1" s="1"/>
  <c r="N68" i="1" s="1"/>
  <c r="J28" i="1"/>
  <c r="M28" i="1" s="1"/>
  <c r="N28" i="1" s="1"/>
  <c r="J40" i="1"/>
  <c r="M40" i="1" s="1"/>
  <c r="N40" i="1" s="1"/>
  <c r="J63" i="1"/>
  <c r="M63" i="1" s="1"/>
  <c r="N63" i="1" s="1"/>
  <c r="M61" i="1"/>
  <c r="N61" i="1" s="1"/>
  <c r="A18" i="1" l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17" i="1"/>
  <c r="D70" i="1" l="1"/>
  <c r="E70" i="1"/>
  <c r="F70" i="1"/>
  <c r="K70" i="1" l="1"/>
  <c r="L70" i="1"/>
  <c r="M24" i="1" l="1"/>
  <c r="N24" i="1" s="1"/>
  <c r="J70" i="1" l="1"/>
  <c r="H70" i="1"/>
  <c r="G70" i="1" l="1"/>
  <c r="I70" i="1" l="1"/>
  <c r="M70" i="1" l="1"/>
  <c r="N70" i="1" l="1"/>
  <c r="O55" i="1" l="1"/>
  <c r="O62" i="1"/>
  <c r="O39" i="1"/>
  <c r="O32" i="1"/>
  <c r="O49" i="1"/>
  <c r="O31" i="1"/>
  <c r="O38" i="1"/>
  <c r="O59" i="1"/>
  <c r="O60" i="1"/>
  <c r="O48" i="1"/>
  <c r="O64" i="1"/>
  <c r="O22" i="1"/>
  <c r="O44" i="1"/>
  <c r="O19" i="1"/>
  <c r="O52" i="1"/>
  <c r="O50" i="1"/>
  <c r="O16" i="1"/>
  <c r="O42" i="1"/>
  <c r="O27" i="1"/>
  <c r="O41" i="1"/>
  <c r="O57" i="1"/>
  <c r="O25" i="1"/>
  <c r="O53" i="1"/>
  <c r="O29" i="1"/>
  <c r="O61" i="1"/>
  <c r="O40" i="1"/>
  <c r="O58" i="1"/>
  <c r="O67" i="1"/>
  <c r="O28" i="1"/>
  <c r="O33" i="1"/>
  <c r="O63" i="1"/>
  <c r="O37" i="1"/>
  <c r="O69" i="1"/>
  <c r="O34" i="1"/>
  <c r="O36" i="1"/>
  <c r="O21" i="1"/>
  <c r="O46" i="1"/>
  <c r="O26" i="1"/>
  <c r="O43" i="1"/>
  <c r="O65" i="1"/>
  <c r="O56" i="1"/>
  <c r="O24" i="1"/>
  <c r="O66" i="1"/>
  <c r="O54" i="1"/>
  <c r="O30" i="1"/>
  <c r="O20" i="1"/>
  <c r="O35" i="1"/>
  <c r="O51" i="1"/>
  <c r="O45" i="1"/>
  <c r="O17" i="1"/>
  <c r="O47" i="1"/>
  <c r="O68" i="1"/>
  <c r="O23" i="1"/>
  <c r="O18" i="1"/>
  <c r="O70" i="1" l="1"/>
</calcChain>
</file>

<file path=xl/sharedStrings.xml><?xml version="1.0" encoding="utf-8"?>
<sst xmlns="http://schemas.openxmlformats.org/spreadsheetml/2006/main" count="218" uniqueCount="129">
  <si>
    <t xml:space="preserve">"МХБ" ТӨХК-ИЙН ГИШҮҮН КОМПАНИУДЫН АРИЛЖААНЫ ТАЙЛАН </t>
  </si>
  <si>
    <t>№</t>
  </si>
  <si>
    <t>Үсгэн код</t>
  </si>
  <si>
    <t>Компанийн нэр</t>
  </si>
  <si>
    <t>Үйл ажиллагааны чиглэл</t>
  </si>
  <si>
    <t>Үнэт цаасны хоёрдогч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</si>
  <si>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</si>
  <si>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</si>
  <si>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</si>
  <si>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</si>
  <si>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</si>
  <si>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</si>
  <si>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</si>
  <si>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</si>
  <si>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</si>
  <si>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</si>
  <si>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</si>
  <si>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</si>
  <si>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</si>
  <si>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</si>
  <si>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</si>
  <si>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</si>
  <si>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</si>
  <si>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</si>
  <si>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"АРД КАПИТАЛ ГРУПП ҮЦК" ХХК</t>
  </si>
  <si>
    <t>TDB</t>
  </si>
  <si>
    <t>"ТИ ДИ БИ КАПИТАЛ ҮЦК" ХХК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</si>
  <si>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</si>
  <si>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</si>
  <si>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</si>
  <si>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</si>
  <si>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</si>
  <si>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</si>
  <si>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</si>
  <si>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"ЭМ АЙ БИ ЖИ ХХК ҮЦК"</t>
  </si>
  <si>
    <t>MSEC</t>
  </si>
  <si>
    <t>"МОНСЕК ҮЦК" ХХК</t>
  </si>
  <si>
    <t>NSEC</t>
  </si>
  <si>
    <t>"НЭЙШНЛ СЕКЮРИТИС ҮЦК" ХХК</t>
  </si>
  <si>
    <t>APS</t>
  </si>
  <si>
    <t>"АЗИА ПАСИФИК СЕКЬЮРИТИС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</si>
  <si>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</si>
  <si>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</si>
  <si>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</si>
  <si>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</si>
  <si>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</si>
  <si>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"ДЭЛГЭРХАНГАЙ СЕКЮРИТИЗ ҮЦК" ХХК</t>
  </si>
  <si>
    <t>ZRGD</t>
  </si>
  <si>
    <t>"ЗЭРГЭД ҮЦК" ХХК</t>
  </si>
  <si>
    <t>BULG</t>
  </si>
  <si>
    <t>"БУЛГАН БРОКЕР ҮЦК" ХХК</t>
  </si>
  <si>
    <t>BLMB</t>
  </si>
  <si>
    <t xml:space="preserve">"БЛҮМСБЮРИ СЕКЮРИТИЕС ҮЦК" ХХК 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</si>
  <si>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</si>
  <si>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</si>
  <si>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</si>
  <si>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</si>
  <si>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</si>
  <si>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</si>
  <si>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</si>
  <si>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</si>
  <si>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</si>
  <si>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</si>
  <si>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</si>
  <si>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"БЛЭКСТОУН ИНТЕРНЭЙШНЛ ҮЦК" ХХК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</si>
  <si>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</si>
  <si>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</si>
  <si>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</si>
  <si>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</si>
  <si>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</si>
  <si>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</si>
  <si>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CAPM</t>
  </si>
  <si>
    <t>"КАПИТАЛ МАРКЕТ КОРПОРАЦИ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</si>
  <si>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</si>
  <si>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</si>
  <si>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</si>
  <si>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</si>
  <si>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</si>
  <si>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</si>
  <si>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</si>
  <si>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MSDQ</t>
  </si>
  <si>
    <t>"МАСДАК ҮНЭТ ЦААСНЫ КОМПАНИ" ХХК</t>
  </si>
  <si>
    <t>GNDX</t>
  </si>
  <si>
    <t>"ГЕНДЕКС ҮЦК"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</si>
  <si>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</si>
  <si>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</si>
  <si>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</si>
  <si>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</si>
  <si>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</si>
  <si>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</si>
  <si>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</si>
  <si>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</si>
  <si>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ACE</t>
  </si>
  <si>
    <t>"АСЕ ЭНД Т КАПИТАЛ ҮЦК" ХХК</t>
  </si>
  <si>
    <t>GDSC</t>
  </si>
  <si>
    <t>"ГҮҮДСЕК ҮЦК" ХХК</t>
  </si>
  <si>
    <t>ZGB</t>
  </si>
  <si>
    <t>"ЗЭТ ЖИ БИ ҮЦК" ХХК</t>
  </si>
  <si>
    <t>SGC</t>
  </si>
  <si>
    <t>"ЭС ЖИ КАПИТАЛ ҮЦК" ХХК</t>
  </si>
  <si>
    <t>FCX</t>
  </si>
  <si>
    <t>"ЭФ СИ ИКС ҮЦК" ХХК</t>
  </si>
  <si>
    <t>BATS</t>
  </si>
  <si>
    <t>"БАТС ҮЦК" ХХК</t>
  </si>
  <si>
    <t>DCF</t>
  </si>
  <si>
    <t>HUN</t>
  </si>
  <si>
    <t>"ХҮННҮ ЭМПАЙР ҮЦК" ХХК</t>
  </si>
  <si>
    <t xml:space="preserve">Жич: Гишүүдийг нийт хийсэн арилжааны үнийн дүнгээр жагсаав. </t>
  </si>
  <si>
    <t>ЗГҮЦ</t>
  </si>
  <si>
    <t>КОМПАНИЙН БОНД</t>
  </si>
  <si>
    <t>Үнэт цаасны анхдагч зах зээлийн арилжаа</t>
  </si>
  <si>
    <t>ХУВЬЦАА</t>
  </si>
  <si>
    <t>"СИЛВЭР ЛАЙТ СЕКЮРИТИЙЗ ҮЦК" ХХК</t>
  </si>
  <si>
    <t>SILS</t>
  </si>
  <si>
    <t>"АПЕКС КАПИТАЛ ҮЦК" ХХК</t>
  </si>
  <si>
    <t>CTRL</t>
  </si>
  <si>
    <t>INVC</t>
  </si>
  <si>
    <t>ЦЕНТРАЛ СЕКЬЮРИТИЙЗ ҮЦК</t>
  </si>
  <si>
    <t>"ИНВЕСКОР КАПИТАЛ ҮЦК" ХХК</t>
  </si>
  <si>
    <t>"ДИ СИ ЭФ ҮЦК" ХХК</t>
  </si>
  <si>
    <t>DOMI</t>
  </si>
  <si>
    <t>"ДОМИКС СЕК ҮЦК" ХХК</t>
  </si>
  <si>
    <t>"MОНГОЛ ХУВЬЦАА" ХХК</t>
  </si>
  <si>
    <t>2020 оны арилжааны нийт дүн</t>
  </si>
  <si>
    <t>MOHU</t>
  </si>
  <si>
    <t>RISM</t>
  </si>
  <si>
    <t>"РАЙНОС ИНВЕСТМЕНТ ҮЦК" ХХК</t>
  </si>
  <si>
    <t>3-р сарын арилжааны дүн</t>
  </si>
  <si>
    <t xml:space="preserve">2020 оны 3 дугаар сарын 31-ний байдлаар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</si>
</sst>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53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43" fontId="2" fillId="3" borderId="0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64" fontId="2" fillId="3" borderId="4" xfId="1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65" fontId="2" fillId="4" borderId="6" xfId="2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3" fontId="8" fillId="3" borderId="8" xfId="1" applyFont="1" applyFill="1" applyBorder="1" applyAlignment="1">
      <alignment horizontal="center" vertical="center"/>
    </xf>
    <xf numFmtId="9" fontId="8" fillId="4" borderId="9" xfId="2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15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9104429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nth20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nth20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embers/&#1040;&#1088;&#1080;&#1083;&#1078;&#1072;&#1072;&#1085;&#1099;%20&#1090;&#1072;&#1081;&#1083;&#1072;&#1085;/2019/Mnth19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0202%20Ariljaanii%20tailan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embers/&#1040;&#1088;&#1080;&#1083;&#1078;&#1072;&#1072;&#1085;&#1099;%20&#1090;&#1072;&#1081;&#1083;&#1072;&#1085;/2019/Mnth19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1273</v>
          </cell>
          <cell r="G11">
            <v>1910324</v>
          </cell>
          <cell r="H11">
            <v>1910324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115741</v>
          </cell>
          <cell r="E12">
            <v>6938585.4500000002</v>
          </cell>
          <cell r="F12">
            <v>25840</v>
          </cell>
          <cell r="G12">
            <v>6944881.4699999997</v>
          </cell>
          <cell r="H12">
            <v>13883466.92</v>
          </cell>
        </row>
        <row r="13">
          <cell r="B13" t="str">
            <v>ARGB</v>
          </cell>
          <cell r="C13" t="str">
            <v>Аргай бэст ХХК</v>
          </cell>
          <cell r="D13">
            <v>5646</v>
          </cell>
          <cell r="E13">
            <v>1022732</v>
          </cell>
          <cell r="F13">
            <v>708</v>
          </cell>
          <cell r="G13">
            <v>1423535</v>
          </cell>
          <cell r="H13">
            <v>2446267</v>
          </cell>
        </row>
        <row r="14">
          <cell r="B14" t="str">
            <v>BATS</v>
          </cell>
          <cell r="C14" t="str">
            <v>Батс ХХК</v>
          </cell>
          <cell r="D14">
            <v>250</v>
          </cell>
          <cell r="E14">
            <v>3815000</v>
          </cell>
          <cell r="F14">
            <v>22758</v>
          </cell>
          <cell r="G14">
            <v>10320979.16</v>
          </cell>
          <cell r="H14">
            <v>14135979.16</v>
          </cell>
        </row>
        <row r="15">
          <cell r="B15" t="str">
            <v>BDSC</v>
          </cell>
          <cell r="C15" t="str">
            <v>БиДиСек ХК</v>
          </cell>
          <cell r="D15">
            <v>639654</v>
          </cell>
          <cell r="E15">
            <v>217305838.63999999</v>
          </cell>
          <cell r="F15">
            <v>2458111</v>
          </cell>
          <cell r="G15">
            <v>839047903.15999997</v>
          </cell>
          <cell r="H15">
            <v>1056353741.8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12605</v>
          </cell>
          <cell r="E17">
            <v>7232700</v>
          </cell>
          <cell r="F17">
            <v>69051</v>
          </cell>
          <cell r="G17">
            <v>21538963.460000001</v>
          </cell>
          <cell r="H17">
            <v>28771663.460000001</v>
          </cell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0</v>
          </cell>
          <cell r="E19">
            <v>0</v>
          </cell>
          <cell r="F19">
            <v>13100</v>
          </cell>
          <cell r="G19">
            <v>9304700</v>
          </cell>
          <cell r="H19">
            <v>9304700</v>
          </cell>
        </row>
        <row r="20">
          <cell r="B20" t="str">
            <v>BUMB</v>
          </cell>
          <cell r="C20" t="str">
            <v>Бумбат-Алтай ХХК</v>
          </cell>
          <cell r="D20">
            <v>200588</v>
          </cell>
          <cell r="E20">
            <v>21336856.829999998</v>
          </cell>
          <cell r="F20">
            <v>280377</v>
          </cell>
          <cell r="G20">
            <v>45876648.469999999</v>
          </cell>
          <cell r="H20">
            <v>67213505.299999997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186595</v>
          </cell>
          <cell r="E21">
            <v>7930324.2300000004</v>
          </cell>
          <cell r="F21">
            <v>188847</v>
          </cell>
          <cell r="G21">
            <v>17252129.189999998</v>
          </cell>
          <cell r="H21">
            <v>25182453.419999998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185111</v>
          </cell>
          <cell r="E23">
            <v>29217793.780000001</v>
          </cell>
          <cell r="F23">
            <v>35510</v>
          </cell>
          <cell r="G23">
            <v>11073032.539999999</v>
          </cell>
          <cell r="H23">
            <v>40290826.32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12753</v>
          </cell>
          <cell r="E25">
            <v>12325532.970000001</v>
          </cell>
          <cell r="F25">
            <v>45717</v>
          </cell>
          <cell r="G25">
            <v>20605244.600000001</v>
          </cell>
          <cell r="H25">
            <v>32930777.57</v>
          </cell>
        </row>
        <row r="26">
          <cell r="B26" t="str">
            <v>DOMI</v>
          </cell>
          <cell r="C26" t="str">
            <v>Домикс сек ҮЦК ХХК</v>
          </cell>
          <cell r="D26">
            <v>9564</v>
          </cell>
          <cell r="E26">
            <v>3908802</v>
          </cell>
          <cell r="F26">
            <v>1</v>
          </cell>
          <cell r="G26">
            <v>410</v>
          </cell>
          <cell r="H26">
            <v>3909212</v>
          </cell>
        </row>
        <row r="27">
          <cell r="B27" t="str">
            <v>DRBR</v>
          </cell>
          <cell r="C27" t="str">
            <v>Дархан брокер ХХК</v>
          </cell>
          <cell r="D27">
            <v>13541</v>
          </cell>
          <cell r="E27">
            <v>50651134.600000001</v>
          </cell>
          <cell r="F27">
            <v>15373</v>
          </cell>
          <cell r="G27">
            <v>50578129.850000001</v>
          </cell>
          <cell r="H27">
            <v>101229264.45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2095891</v>
          </cell>
          <cell r="E28">
            <v>628767300</v>
          </cell>
          <cell r="F28">
            <v>11</v>
          </cell>
          <cell r="G28">
            <v>13250</v>
          </cell>
          <cell r="H28">
            <v>628780550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239253</v>
          </cell>
          <cell r="E30">
            <v>39411608</v>
          </cell>
          <cell r="F30">
            <v>10</v>
          </cell>
          <cell r="G30">
            <v>642500</v>
          </cell>
          <cell r="H30">
            <v>40054108</v>
          </cell>
        </row>
        <row r="31">
          <cell r="B31" t="str">
            <v>GAUL</v>
          </cell>
          <cell r="C31" t="str">
            <v>Гаүли ХХК</v>
          </cell>
          <cell r="D31">
            <v>61699</v>
          </cell>
          <cell r="E31">
            <v>10870498.359999999</v>
          </cell>
          <cell r="F31">
            <v>81656</v>
          </cell>
          <cell r="G31">
            <v>13820892.01</v>
          </cell>
          <cell r="H31">
            <v>24691390.369999997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170823</v>
          </cell>
          <cell r="E32">
            <v>20521583.800000001</v>
          </cell>
          <cell r="F32">
            <v>180046</v>
          </cell>
          <cell r="G32">
            <v>18994606.66</v>
          </cell>
          <cell r="H32">
            <v>39516190.460000001</v>
          </cell>
        </row>
        <row r="33">
          <cell r="B33" t="str">
            <v>GDSC</v>
          </cell>
          <cell r="C33" t="str">
            <v>Гүүдсек ХХК</v>
          </cell>
          <cell r="D33">
            <v>145916</v>
          </cell>
          <cell r="E33">
            <v>10314574.73</v>
          </cell>
          <cell r="F33">
            <v>5177</v>
          </cell>
          <cell r="G33">
            <v>1251448</v>
          </cell>
          <cell r="H33">
            <v>11566022.73</v>
          </cell>
        </row>
        <row r="34">
          <cell r="B34" t="str">
            <v>GLMT</v>
          </cell>
          <cell r="C34" t="str">
            <v>Голомт Капитал ХХК</v>
          </cell>
          <cell r="D34">
            <v>426323</v>
          </cell>
          <cell r="E34">
            <v>41994059.310000002</v>
          </cell>
          <cell r="F34">
            <v>1158907</v>
          </cell>
          <cell r="G34">
            <v>94557242.140000001</v>
          </cell>
          <cell r="H34">
            <v>136551301.44999999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36</v>
          </cell>
          <cell r="G35">
            <v>54000</v>
          </cell>
          <cell r="H35">
            <v>54000</v>
          </cell>
        </row>
        <row r="36">
          <cell r="B36" t="str">
            <v>HUN</v>
          </cell>
          <cell r="C36" t="str">
            <v>Хүннү Эмпайр ХХК</v>
          </cell>
          <cell r="D36">
            <v>9005</v>
          </cell>
          <cell r="E36">
            <v>5585181</v>
          </cell>
          <cell r="F36">
            <v>6622</v>
          </cell>
          <cell r="G36">
            <v>1979061.5</v>
          </cell>
          <cell r="H36">
            <v>7564242.5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170152</v>
          </cell>
          <cell r="E37">
            <v>428176709</v>
          </cell>
          <cell r="F37">
            <v>152301</v>
          </cell>
          <cell r="G37">
            <v>386251328</v>
          </cell>
          <cell r="H37">
            <v>814428037</v>
          </cell>
        </row>
        <row r="38">
          <cell r="B38" t="str">
            <v>LFTI</v>
          </cell>
          <cell r="C38" t="str">
            <v>Лайфтайм инвестмент ХХК</v>
          </cell>
          <cell r="D38">
            <v>66598</v>
          </cell>
          <cell r="E38">
            <v>30105826.300000001</v>
          </cell>
          <cell r="F38">
            <v>0</v>
          </cell>
          <cell r="G38">
            <v>0</v>
          </cell>
          <cell r="H38">
            <v>30105826.300000001</v>
          </cell>
        </row>
        <row r="39">
          <cell r="B39" t="str">
            <v>MERG</v>
          </cell>
          <cell r="C39" t="str">
            <v>Мэргэн санаа ХХК</v>
          </cell>
          <cell r="D39">
            <v>3800</v>
          </cell>
          <cell r="E39">
            <v>538085</v>
          </cell>
          <cell r="F39">
            <v>6118</v>
          </cell>
          <cell r="G39">
            <v>2697228.5</v>
          </cell>
          <cell r="H39">
            <v>3235313.5</v>
          </cell>
        </row>
        <row r="40">
          <cell r="B40" t="str">
            <v>MIBG</v>
          </cell>
          <cell r="C40" t="str">
            <v>Эм Ай Би Жи ХХК</v>
          </cell>
          <cell r="D40">
            <v>225</v>
          </cell>
          <cell r="E40">
            <v>3400000</v>
          </cell>
          <cell r="F40">
            <v>7000</v>
          </cell>
          <cell r="G40">
            <v>1463000</v>
          </cell>
          <cell r="H40">
            <v>4863000</v>
          </cell>
        </row>
        <row r="41">
          <cell r="B41" t="str">
            <v>MICC</v>
          </cell>
          <cell r="C41" t="str">
            <v>Эм Ай Си Си ХХК</v>
          </cell>
          <cell r="D41">
            <v>0</v>
          </cell>
          <cell r="E41">
            <v>0</v>
          </cell>
          <cell r="F41">
            <v>2394</v>
          </cell>
          <cell r="G41">
            <v>7755495</v>
          </cell>
          <cell r="H41">
            <v>7755495</v>
          </cell>
        </row>
        <row r="42">
          <cell r="B42" t="str">
            <v>MNET</v>
          </cell>
          <cell r="C42" t="str">
            <v>Ард секюритиз ХХК</v>
          </cell>
          <cell r="D42">
            <v>2412625</v>
          </cell>
          <cell r="E42">
            <v>1261253959.4100001</v>
          </cell>
          <cell r="F42">
            <v>2098977</v>
          </cell>
          <cell r="G42">
            <v>1186482053.99</v>
          </cell>
          <cell r="H42">
            <v>2447736013.4000001</v>
          </cell>
        </row>
        <row r="43">
          <cell r="B43" t="str">
            <v>MOHU</v>
          </cell>
          <cell r="C43" t="str">
            <v>Монгол хувьцаа ХХК</v>
          </cell>
          <cell r="D43">
            <v>879</v>
          </cell>
          <cell r="E43">
            <v>166979.1</v>
          </cell>
          <cell r="F43">
            <v>22</v>
          </cell>
          <cell r="G43">
            <v>1053.8</v>
          </cell>
          <cell r="H43">
            <v>168032.9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245460</v>
          </cell>
          <cell r="E45">
            <v>48670203.5</v>
          </cell>
          <cell r="F45">
            <v>245766</v>
          </cell>
          <cell r="G45">
            <v>49261163.5</v>
          </cell>
          <cell r="H45">
            <v>97931367</v>
          </cell>
        </row>
        <row r="46">
          <cell r="B46" t="str">
            <v>MSEC</v>
          </cell>
          <cell r="C46" t="str">
            <v>Монсек ХХК</v>
          </cell>
          <cell r="D46">
            <v>160684</v>
          </cell>
          <cell r="E46">
            <v>12115106.029999999</v>
          </cell>
          <cell r="F46">
            <v>271635</v>
          </cell>
          <cell r="G46">
            <v>60145422.060000002</v>
          </cell>
          <cell r="H46">
            <v>72260528.090000004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77029</v>
          </cell>
          <cell r="E47">
            <v>76232611</v>
          </cell>
          <cell r="F47">
            <v>125251</v>
          </cell>
          <cell r="G47">
            <v>32819362.870000001</v>
          </cell>
          <cell r="H47">
            <v>109051973.87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61</v>
          </cell>
          <cell r="E49">
            <v>2440</v>
          </cell>
          <cell r="F49">
            <v>0</v>
          </cell>
          <cell r="G49">
            <v>0</v>
          </cell>
          <cell r="H49">
            <v>2440</v>
          </cell>
        </row>
        <row r="50">
          <cell r="B50" t="str">
            <v>SANR</v>
          </cell>
          <cell r="C50" t="str">
            <v>Санар ХХК</v>
          </cell>
          <cell r="D50">
            <v>9697</v>
          </cell>
          <cell r="E50">
            <v>3305853</v>
          </cell>
          <cell r="F50">
            <v>1218</v>
          </cell>
          <cell r="G50">
            <v>1504469</v>
          </cell>
          <cell r="H50">
            <v>4810322</v>
          </cell>
        </row>
        <row r="51">
          <cell r="B51" t="str">
            <v>SECP</v>
          </cell>
          <cell r="C51" t="str">
            <v>СИКАП</v>
          </cell>
          <cell r="D51">
            <v>482867</v>
          </cell>
          <cell r="E51">
            <v>33113495.670000002</v>
          </cell>
          <cell r="F51">
            <v>2301</v>
          </cell>
          <cell r="G51">
            <v>67158.98</v>
          </cell>
          <cell r="H51">
            <v>33180654.650000002</v>
          </cell>
        </row>
        <row r="52">
          <cell r="B52" t="str">
            <v>SGC</v>
          </cell>
          <cell r="C52" t="str">
            <v>Эс Жи Капитал ХХК</v>
          </cell>
          <cell r="D52">
            <v>504082</v>
          </cell>
          <cell r="E52">
            <v>63817215.659999996</v>
          </cell>
          <cell r="F52">
            <v>751582</v>
          </cell>
          <cell r="G52">
            <v>100798917.76000001</v>
          </cell>
          <cell r="H52">
            <v>164616133.42000002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646096</v>
          </cell>
          <cell r="E54">
            <v>84052319.810000002</v>
          </cell>
          <cell r="F54">
            <v>1126873</v>
          </cell>
          <cell r="G54">
            <v>163303945.83000001</v>
          </cell>
          <cell r="H54">
            <v>247356265.64000002</v>
          </cell>
        </row>
        <row r="55">
          <cell r="B55" t="str">
            <v>TABO</v>
          </cell>
          <cell r="C55" t="str">
            <v>Таван богд ХХК</v>
          </cell>
          <cell r="D55">
            <v>0</v>
          </cell>
          <cell r="E55">
            <v>0</v>
          </cell>
          <cell r="F55">
            <v>15600</v>
          </cell>
          <cell r="G55">
            <v>8223300</v>
          </cell>
          <cell r="H55">
            <v>8223300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2345</v>
          </cell>
          <cell r="E56">
            <v>1582120</v>
          </cell>
          <cell r="F56">
            <v>5144</v>
          </cell>
          <cell r="G56">
            <v>9598300</v>
          </cell>
          <cell r="H56">
            <v>11180420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681331</v>
          </cell>
          <cell r="E57">
            <v>151806033.31999999</v>
          </cell>
          <cell r="F57">
            <v>701798</v>
          </cell>
          <cell r="G57">
            <v>110330767.98999999</v>
          </cell>
          <cell r="H57">
            <v>262136801.31</v>
          </cell>
        </row>
        <row r="58">
          <cell r="B58" t="str">
            <v>TNGR</v>
          </cell>
          <cell r="C58" t="str">
            <v>Тэнгэр капитал ХХК</v>
          </cell>
          <cell r="D58">
            <v>15022</v>
          </cell>
          <cell r="E58">
            <v>2108248.39</v>
          </cell>
          <cell r="F58">
            <v>254</v>
          </cell>
          <cell r="G58">
            <v>24830</v>
          </cell>
          <cell r="H58">
            <v>2133078.39</v>
          </cell>
        </row>
        <row r="59">
          <cell r="B59" t="str">
            <v>TTOL</v>
          </cell>
          <cell r="C59" t="str">
            <v>Апекс Капитал ҮЦК</v>
          </cell>
          <cell r="D59">
            <v>338904</v>
          </cell>
          <cell r="E59">
            <v>41535542.090000004</v>
          </cell>
          <cell r="F59">
            <v>248992</v>
          </cell>
          <cell r="G59">
            <v>76992213.829999998</v>
          </cell>
          <cell r="H59">
            <v>118527755.92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0</v>
          </cell>
          <cell r="E60">
            <v>0</v>
          </cell>
          <cell r="F60">
            <v>448</v>
          </cell>
          <cell r="G60">
            <v>529451</v>
          </cell>
          <cell r="H60">
            <v>529451</v>
          </cell>
        </row>
        <row r="61">
          <cell r="B61" t="str">
            <v>ZGB</v>
          </cell>
          <cell r="C61" t="str">
            <v>Зэт жи би ХХК</v>
          </cell>
          <cell r="D61">
            <v>1040</v>
          </cell>
          <cell r="E61">
            <v>639600</v>
          </cell>
          <cell r="F61">
            <v>1180</v>
          </cell>
          <cell r="G61">
            <v>427400</v>
          </cell>
          <cell r="H61">
            <v>1067000</v>
          </cell>
        </row>
        <row r="62">
          <cell r="B62" t="str">
            <v>ZRGD</v>
          </cell>
          <cell r="C62" t="str">
            <v>Зэргэд ХХК</v>
          </cell>
          <cell r="D62">
            <v>41877</v>
          </cell>
          <cell r="E62">
            <v>18578520.120000001</v>
          </cell>
          <cell r="F62">
            <v>37747</v>
          </cell>
          <cell r="G62">
            <v>14484229.779999999</v>
          </cell>
          <cell r="H62">
            <v>33062749.899999999</v>
          </cell>
        </row>
        <row r="63">
          <cell r="B63" t="str">
            <v>нийт</v>
          </cell>
          <cell r="D63">
            <v>10391732</v>
          </cell>
          <cell r="E63">
            <v>3380350973.0999999</v>
          </cell>
          <cell r="F63">
            <v>10391732</v>
          </cell>
          <cell r="G63">
            <v>3380350973.0999999</v>
          </cell>
          <cell r="I63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1002</v>
          </cell>
          <cell r="E11">
            <v>670000</v>
          </cell>
          <cell r="F11">
            <v>17</v>
          </cell>
          <cell r="G11">
            <v>253300</v>
          </cell>
          <cell r="H11">
            <v>923300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1019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588983</v>
          </cell>
          <cell r="E12">
            <v>88612236.950000003</v>
          </cell>
          <cell r="F12">
            <v>211311</v>
          </cell>
          <cell r="G12">
            <v>23531284.469999999</v>
          </cell>
          <cell r="H12">
            <v>112143521.42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800294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7670</v>
          </cell>
          <cell r="G14">
            <v>13773081.52</v>
          </cell>
          <cell r="H14">
            <v>13773081.52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7670</v>
          </cell>
        </row>
        <row r="15">
          <cell r="B15" t="str">
            <v>BDSC</v>
          </cell>
          <cell r="C15" t="str">
            <v>БиДиСек ХК</v>
          </cell>
          <cell r="D15">
            <v>1061128</v>
          </cell>
          <cell r="E15">
            <v>119421012.44</v>
          </cell>
          <cell r="F15">
            <v>178823</v>
          </cell>
          <cell r="G15">
            <v>102091597.03</v>
          </cell>
          <cell r="H15">
            <v>221512609.47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1239951</v>
          </cell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B18" t="str">
            <v>BLMB</v>
          </cell>
          <cell r="C18" t="str">
            <v>Блүмсбюри секюритиес ХХК</v>
          </cell>
          <cell r="D18">
            <v>6425</v>
          </cell>
          <cell r="E18">
            <v>16546370</v>
          </cell>
          <cell r="F18">
            <v>142590</v>
          </cell>
          <cell r="G18">
            <v>11883250</v>
          </cell>
          <cell r="H18">
            <v>28429620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149015</v>
          </cell>
        </row>
        <row r="19">
          <cell r="B19" t="str">
            <v>BSK</v>
          </cell>
          <cell r="C19" t="str">
            <v>BLUE SKY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B20" t="str">
            <v>BULG</v>
          </cell>
          <cell r="C20" t="str">
            <v>Булган брокер ХХК</v>
          </cell>
          <cell r="D20">
            <v>10</v>
          </cell>
          <cell r="E20">
            <v>2120</v>
          </cell>
          <cell r="F20">
            <v>16861</v>
          </cell>
          <cell r="G20">
            <v>3081665</v>
          </cell>
          <cell r="H20">
            <v>3083785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16871</v>
          </cell>
        </row>
        <row r="21">
          <cell r="B21" t="str">
            <v>BUMB</v>
          </cell>
          <cell r="C21" t="str">
            <v>Бумбат-Алтай ХХК</v>
          </cell>
          <cell r="D21">
            <v>254583</v>
          </cell>
          <cell r="E21">
            <v>86797949.040000007</v>
          </cell>
          <cell r="F21">
            <v>186480</v>
          </cell>
          <cell r="G21">
            <v>43464177.670000002</v>
          </cell>
          <cell r="H21">
            <v>130262126.71000001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441063</v>
          </cell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5990761</v>
          </cell>
          <cell r="E22">
            <v>277801446.30000001</v>
          </cell>
          <cell r="F22">
            <v>6052013</v>
          </cell>
          <cell r="G22">
            <v>290597140.89999998</v>
          </cell>
          <cell r="H22">
            <v>568398587.20000005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12042774</v>
          </cell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CTRL</v>
          </cell>
          <cell r="C24" t="str">
            <v>Централ секьюритийз ҮЦК</v>
          </cell>
          <cell r="D24">
            <v>27614</v>
          </cell>
          <cell r="E24">
            <v>8749174.8000000007</v>
          </cell>
          <cell r="F24">
            <v>10415</v>
          </cell>
          <cell r="G24">
            <v>1178717.5</v>
          </cell>
          <cell r="H24">
            <v>9927892.3000000007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38029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2158</v>
          </cell>
          <cell r="E26">
            <v>15284695.029999999</v>
          </cell>
          <cell r="F26">
            <v>3392</v>
          </cell>
          <cell r="G26">
            <v>15243960</v>
          </cell>
          <cell r="H26">
            <v>30528655.030000001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5550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B28" t="str">
            <v>DOMI</v>
          </cell>
          <cell r="C28" t="str">
            <v>Домикс сек ҮЦК ХХК</v>
          </cell>
          <cell r="D28">
            <v>7290</v>
          </cell>
          <cell r="E28">
            <v>5042909.4400000004</v>
          </cell>
          <cell r="F28">
            <v>23522</v>
          </cell>
          <cell r="G28">
            <v>2611942</v>
          </cell>
          <cell r="H28">
            <v>7654851.4400000004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30812</v>
          </cell>
        </row>
        <row r="29">
          <cell r="B29" t="str">
            <v>DRBR</v>
          </cell>
          <cell r="C29" t="str">
            <v>Дархан брокер ХХК</v>
          </cell>
          <cell r="D29">
            <v>8229</v>
          </cell>
          <cell r="E29">
            <v>2327345</v>
          </cell>
          <cell r="F29">
            <v>21429</v>
          </cell>
          <cell r="G29">
            <v>4372004.42</v>
          </cell>
          <cell r="H29">
            <v>6699349.4199999999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29658</v>
          </cell>
        </row>
        <row r="30">
          <cell r="B30" t="str">
            <v>ECM</v>
          </cell>
          <cell r="C30" t="str">
            <v>Евразиа капитал монголиа ХХК</v>
          </cell>
          <cell r="D30">
            <v>0</v>
          </cell>
          <cell r="E30">
            <v>0</v>
          </cell>
          <cell r="F30">
            <v>8147</v>
          </cell>
          <cell r="G30">
            <v>1452415</v>
          </cell>
          <cell r="H30">
            <v>1452415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8147</v>
          </cell>
        </row>
        <row r="31">
          <cell r="B31" t="str">
            <v>FCX</v>
          </cell>
          <cell r="C31" t="str">
            <v>Эф Си Икс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FINL</v>
          </cell>
          <cell r="C32" t="str">
            <v>Финанс линк групп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47428</v>
          </cell>
          <cell r="E34">
            <v>11625065.41</v>
          </cell>
          <cell r="F34">
            <v>447115</v>
          </cell>
          <cell r="G34">
            <v>31857060.800000001</v>
          </cell>
          <cell r="H34">
            <v>43482126.210000001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494543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1246</v>
          </cell>
          <cell r="E35">
            <v>359000</v>
          </cell>
          <cell r="F35">
            <v>500</v>
          </cell>
          <cell r="G35">
            <v>307000</v>
          </cell>
          <cell r="H35">
            <v>666000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1746</v>
          </cell>
        </row>
        <row r="36">
          <cell r="B36" t="str">
            <v>GDSC</v>
          </cell>
          <cell r="C36" t="str">
            <v>Гүүдсек ХХК</v>
          </cell>
          <cell r="D36">
            <v>43159</v>
          </cell>
          <cell r="E36">
            <v>2961873</v>
          </cell>
          <cell r="F36">
            <v>19542</v>
          </cell>
          <cell r="G36">
            <v>5866514</v>
          </cell>
          <cell r="H36">
            <v>8828387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62701</v>
          </cell>
        </row>
        <row r="37">
          <cell r="B37" t="str">
            <v>GLMT</v>
          </cell>
          <cell r="C37" t="str">
            <v>Голомт Капитал ХХК</v>
          </cell>
          <cell r="D37">
            <v>488843</v>
          </cell>
          <cell r="E37">
            <v>69029773.709999993</v>
          </cell>
          <cell r="F37">
            <v>777154</v>
          </cell>
          <cell r="G37">
            <v>141793892.36000001</v>
          </cell>
          <cell r="H37">
            <v>210823666.06999999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1265997</v>
          </cell>
        </row>
        <row r="38">
          <cell r="B38" t="str">
            <v>GNDX</v>
          </cell>
          <cell r="C38" t="str">
            <v>Гендекс ХХК</v>
          </cell>
          <cell r="D38">
            <v>2</v>
          </cell>
          <cell r="E38">
            <v>1229</v>
          </cell>
          <cell r="F38">
            <v>3576</v>
          </cell>
          <cell r="G38">
            <v>279057.75</v>
          </cell>
          <cell r="H38">
            <v>280286.75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3578</v>
          </cell>
        </row>
        <row r="39">
          <cell r="B39" t="str">
            <v>HUN</v>
          </cell>
          <cell r="C39" t="str">
            <v>Хүннү Эмпайр ХХК</v>
          </cell>
          <cell r="D39">
            <v>11045</v>
          </cell>
          <cell r="E39">
            <v>4105018.46</v>
          </cell>
          <cell r="F39">
            <v>1551</v>
          </cell>
          <cell r="G39">
            <v>389003</v>
          </cell>
          <cell r="H39">
            <v>4494021.46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12596</v>
          </cell>
        </row>
        <row r="40">
          <cell r="B40" t="str">
            <v>INVC</v>
          </cell>
          <cell r="C40" t="str">
            <v>Инвескор капитал ҮЦК</v>
          </cell>
          <cell r="D40">
            <v>1191</v>
          </cell>
          <cell r="E40">
            <v>3156144</v>
          </cell>
          <cell r="F40">
            <v>23203</v>
          </cell>
          <cell r="G40">
            <v>59320310</v>
          </cell>
          <cell r="H40">
            <v>62476454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24394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1712</v>
          </cell>
          <cell r="E42">
            <v>11086770</v>
          </cell>
          <cell r="F42">
            <v>0</v>
          </cell>
          <cell r="G42">
            <v>0</v>
          </cell>
          <cell r="H42">
            <v>11086770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1712</v>
          </cell>
        </row>
        <row r="43">
          <cell r="B43" t="str">
            <v>MERG</v>
          </cell>
          <cell r="C43" t="str">
            <v>Мэргэн санаа ХХК</v>
          </cell>
          <cell r="D43">
            <v>50</v>
          </cell>
          <cell r="E43">
            <v>40980</v>
          </cell>
          <cell r="F43">
            <v>15775</v>
          </cell>
          <cell r="G43">
            <v>8954013.6999999993</v>
          </cell>
          <cell r="H43">
            <v>8994993.6999999993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15825</v>
          </cell>
        </row>
        <row r="44">
          <cell r="B44" t="str">
            <v>MIBG</v>
          </cell>
          <cell r="C44" t="str">
            <v>Эм Ай Би Жи ХХК</v>
          </cell>
          <cell r="D44">
            <v>289</v>
          </cell>
          <cell r="E44">
            <v>3260165</v>
          </cell>
          <cell r="F44">
            <v>50027</v>
          </cell>
          <cell r="G44">
            <v>4418926</v>
          </cell>
          <cell r="H44">
            <v>7679091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50316</v>
          </cell>
        </row>
        <row r="45">
          <cell r="B45" t="str">
            <v>MICC</v>
          </cell>
          <cell r="C45" t="str">
            <v>Эм Ай Си Си ХХК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4687917</v>
          </cell>
          <cell r="E46">
            <v>3188071935.4200001</v>
          </cell>
          <cell r="F46">
            <v>4675591</v>
          </cell>
          <cell r="G46">
            <v>3180679051.79</v>
          </cell>
          <cell r="H46">
            <v>6368750987.21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9363508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33434</v>
          </cell>
          <cell r="E47">
            <v>20662912.690000001</v>
          </cell>
          <cell r="F47">
            <v>0</v>
          </cell>
          <cell r="G47">
            <v>0</v>
          </cell>
          <cell r="H47">
            <v>20662912.690000001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33434</v>
          </cell>
        </row>
        <row r="48">
          <cell r="B48" t="str">
            <v>MSDQ</v>
          </cell>
          <cell r="C48" t="str">
            <v>Масдак ХХК</v>
          </cell>
          <cell r="D48">
            <v>1380</v>
          </cell>
          <cell r="E48">
            <v>1888725</v>
          </cell>
          <cell r="F48">
            <v>31759</v>
          </cell>
          <cell r="G48">
            <v>9979272.8000000007</v>
          </cell>
          <cell r="H48">
            <v>11867997.800000001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33139</v>
          </cell>
        </row>
        <row r="49">
          <cell r="B49" t="str">
            <v>MSEC</v>
          </cell>
          <cell r="C49" t="str">
            <v>Монсек ХХК</v>
          </cell>
          <cell r="D49">
            <v>41417</v>
          </cell>
          <cell r="E49">
            <v>8086113.5999999996</v>
          </cell>
          <cell r="F49">
            <v>30549</v>
          </cell>
          <cell r="G49">
            <v>6751301.5199999996</v>
          </cell>
          <cell r="H49">
            <v>14837415.119999999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71966</v>
          </cell>
        </row>
        <row r="50">
          <cell r="B50" t="str">
            <v>NOVL</v>
          </cell>
          <cell r="C50" t="str">
            <v>Новел инвестмент ХХК</v>
          </cell>
          <cell r="D50">
            <v>44680</v>
          </cell>
          <cell r="E50">
            <v>27604292.579999998</v>
          </cell>
          <cell r="F50">
            <v>148482</v>
          </cell>
          <cell r="G50">
            <v>18844676.399999999</v>
          </cell>
          <cell r="H50">
            <v>46448968.979999997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193162</v>
          </cell>
        </row>
        <row r="51">
          <cell r="B51" t="str">
            <v>NSEC</v>
          </cell>
          <cell r="C51" t="str">
            <v>Нэйшнл сэкюритис ХХК</v>
          </cell>
          <cell r="D51">
            <v>6820</v>
          </cell>
          <cell r="E51">
            <v>386527.79</v>
          </cell>
          <cell r="F51">
            <v>0</v>
          </cell>
          <cell r="G51">
            <v>0</v>
          </cell>
          <cell r="H51">
            <v>386527.79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6820</v>
          </cell>
        </row>
        <row r="52">
          <cell r="B52" t="str">
            <v>PREV</v>
          </cell>
          <cell r="C52" t="str">
            <v>Превалент ХХК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B53" t="str">
            <v>SANR</v>
          </cell>
          <cell r="C53" t="str">
            <v>Санар ХХК</v>
          </cell>
          <cell r="D53">
            <v>7227</v>
          </cell>
          <cell r="E53">
            <v>3220212</v>
          </cell>
          <cell r="F53">
            <v>7417</v>
          </cell>
          <cell r="G53">
            <v>2633437</v>
          </cell>
          <cell r="H53">
            <v>5853649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14644</v>
          </cell>
        </row>
        <row r="54">
          <cell r="B54" t="str">
            <v>SECP</v>
          </cell>
          <cell r="C54" t="str">
            <v>СИКАП</v>
          </cell>
          <cell r="D54">
            <v>450173</v>
          </cell>
          <cell r="E54">
            <v>31452481.199999999</v>
          </cell>
          <cell r="F54">
            <v>345</v>
          </cell>
          <cell r="G54">
            <v>72967.5</v>
          </cell>
          <cell r="H54">
            <v>31525448.699999999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450518</v>
          </cell>
        </row>
        <row r="55">
          <cell r="B55" t="str">
            <v>SGC</v>
          </cell>
          <cell r="C55" t="str">
            <v>Эс Жи Капитал ХХК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SILS</v>
          </cell>
          <cell r="C56" t="str">
            <v>Силвэр лайт секюритиз ҮЦК</v>
          </cell>
          <cell r="D56">
            <v>0</v>
          </cell>
          <cell r="E56">
            <v>0</v>
          </cell>
          <cell r="F56">
            <v>10924</v>
          </cell>
          <cell r="G56">
            <v>5011965.2</v>
          </cell>
          <cell r="H56">
            <v>5011965.2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10924</v>
          </cell>
        </row>
        <row r="57">
          <cell r="B57" t="str">
            <v>STIN</v>
          </cell>
          <cell r="C57" t="str">
            <v>Стандарт инвестмент ХХК</v>
          </cell>
          <cell r="D57">
            <v>382535</v>
          </cell>
          <cell r="E57">
            <v>74681978.230000004</v>
          </cell>
          <cell r="F57">
            <v>787282</v>
          </cell>
          <cell r="G57">
            <v>66810121.189999998</v>
          </cell>
          <cell r="H57">
            <v>141492099.42000002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1169817</v>
          </cell>
        </row>
        <row r="58">
          <cell r="B58" t="str">
            <v>TABO</v>
          </cell>
          <cell r="C58" t="str">
            <v>Таван богд ХХК</v>
          </cell>
          <cell r="D58">
            <v>19</v>
          </cell>
          <cell r="E58">
            <v>228190</v>
          </cell>
          <cell r="F58">
            <v>33200</v>
          </cell>
          <cell r="G58">
            <v>8609365.3399999999</v>
          </cell>
          <cell r="H58">
            <v>8837555.3399999999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33219</v>
          </cell>
        </row>
        <row r="59">
          <cell r="B59" t="str">
            <v>TCHB</v>
          </cell>
          <cell r="C59" t="str">
            <v>Тулгат чандмань баян ХХК</v>
          </cell>
          <cell r="D59">
            <v>38285</v>
          </cell>
          <cell r="E59">
            <v>27951950.370000001</v>
          </cell>
          <cell r="F59">
            <v>45468</v>
          </cell>
          <cell r="G59">
            <v>38821489.420000002</v>
          </cell>
          <cell r="H59">
            <v>66773439.790000007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83753</v>
          </cell>
        </row>
        <row r="60">
          <cell r="B60" t="str">
            <v>TDB</v>
          </cell>
          <cell r="C60" t="str">
            <v>Ти Ди Би Капитал ХХК</v>
          </cell>
          <cell r="D60">
            <v>287241</v>
          </cell>
          <cell r="E60">
            <v>82132490.829999998</v>
          </cell>
          <cell r="F60">
            <v>587287</v>
          </cell>
          <cell r="G60">
            <v>89241772.010000005</v>
          </cell>
          <cell r="H60">
            <v>171374262.84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874528</v>
          </cell>
        </row>
        <row r="61">
          <cell r="B61" t="str">
            <v>TNGR</v>
          </cell>
          <cell r="C61" t="str">
            <v>Тэнгэр капитал ХХК</v>
          </cell>
          <cell r="D61">
            <v>9562</v>
          </cell>
          <cell r="E61">
            <v>2213101.85</v>
          </cell>
          <cell r="F61">
            <v>4057</v>
          </cell>
          <cell r="G61">
            <v>1790494.7</v>
          </cell>
          <cell r="H61">
            <v>4003596.55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13619</v>
          </cell>
        </row>
        <row r="62">
          <cell r="B62" t="str">
            <v>TTOL</v>
          </cell>
          <cell r="C62" t="str">
            <v>Апекс Капитал ҮЦК</v>
          </cell>
          <cell r="D62">
            <v>187747</v>
          </cell>
          <cell r="E62">
            <v>20767794.82</v>
          </cell>
          <cell r="F62">
            <v>125848</v>
          </cell>
          <cell r="G62">
            <v>15964347.789999999</v>
          </cell>
          <cell r="H62">
            <v>36732142.609999999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313595</v>
          </cell>
        </row>
        <row r="63">
          <cell r="B63" t="str">
            <v>UNDR</v>
          </cell>
          <cell r="C63" t="str">
            <v>Өндөрхаан инвест ХХК</v>
          </cell>
          <cell r="D63">
            <v>9208</v>
          </cell>
          <cell r="E63">
            <v>1266679.1000000001</v>
          </cell>
          <cell r="F63">
            <v>21250</v>
          </cell>
          <cell r="G63">
            <v>10727606.859999999</v>
          </cell>
          <cell r="H63">
            <v>11994285.959999999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30458</v>
          </cell>
        </row>
        <row r="64">
          <cell r="B64" t="str">
            <v>ZEUS</v>
          </cell>
          <cell r="C64" t="str">
            <v>Зюс капитал ХХК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</row>
        <row r="65">
          <cell r="B65" t="str">
            <v>ZGB</v>
          </cell>
          <cell r="C65" t="str">
            <v>Зэт жи би ХХК</v>
          </cell>
          <cell r="D65">
            <v>443</v>
          </cell>
          <cell r="E65">
            <v>273961.5</v>
          </cell>
          <cell r="F65">
            <v>0</v>
          </cell>
          <cell r="G65">
            <v>0</v>
          </cell>
          <cell r="H65">
            <v>273961.5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443</v>
          </cell>
        </row>
        <row r="66">
          <cell r="B66" t="str">
            <v>ZRGD</v>
          </cell>
          <cell r="C66" t="str">
            <v>Зэргэд ХХК</v>
          </cell>
          <cell r="D66">
            <v>17300</v>
          </cell>
          <cell r="E66">
            <v>13154686.01</v>
          </cell>
          <cell r="F66">
            <v>37964</v>
          </cell>
          <cell r="G66">
            <v>8267127.9299999997</v>
          </cell>
          <cell r="H66">
            <v>21421813.939999998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55264</v>
          </cell>
        </row>
        <row r="67">
          <cell r="B67" t="str">
            <v>нийт</v>
          </cell>
          <cell r="C67">
            <v>0</v>
          </cell>
          <cell r="D67">
            <v>14748536</v>
          </cell>
          <cell r="E67">
            <v>4230925310.5699997</v>
          </cell>
          <cell r="F67">
            <v>14748536</v>
          </cell>
          <cell r="G67">
            <v>4230925310.5700002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29497072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18601</v>
          </cell>
          <cell r="G11">
            <v>8033398.5</v>
          </cell>
          <cell r="H11">
            <v>8033398.5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148430</v>
          </cell>
          <cell r="E12">
            <v>15184724.73</v>
          </cell>
          <cell r="F12">
            <v>1260700</v>
          </cell>
          <cell r="G12">
            <v>4132293362.0999999</v>
          </cell>
          <cell r="H12">
            <v>4147478086.8299999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740</v>
          </cell>
          <cell r="E14">
            <v>11550700</v>
          </cell>
          <cell r="F14">
            <v>70</v>
          </cell>
          <cell r="G14">
            <v>1092000</v>
          </cell>
          <cell r="H14">
            <v>12642700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B15" t="str">
            <v>BDSC</v>
          </cell>
          <cell r="C15" t="str">
            <v>БиДиСек ХК</v>
          </cell>
          <cell r="D15">
            <v>1987447</v>
          </cell>
          <cell r="E15">
            <v>568752241.13999999</v>
          </cell>
          <cell r="F15">
            <v>2305531</v>
          </cell>
          <cell r="G15">
            <v>442332651.06999999</v>
          </cell>
          <cell r="H15">
            <v>1011084892.21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B18" t="str">
            <v>BLMB</v>
          </cell>
          <cell r="C18" t="str">
            <v>Блүмсбюри секюритиес ХХК</v>
          </cell>
          <cell r="D18">
            <v>164368</v>
          </cell>
          <cell r="E18">
            <v>19635964.5</v>
          </cell>
          <cell r="F18">
            <v>52156</v>
          </cell>
          <cell r="G18">
            <v>5550372.5</v>
          </cell>
          <cell r="H18">
            <v>25186337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B19" t="str">
            <v>BSK</v>
          </cell>
          <cell r="C19" t="str">
            <v>BLUE SKY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BULG</v>
          </cell>
          <cell r="C20" t="str">
            <v>Булган брокер ХХК</v>
          </cell>
          <cell r="D20">
            <v>6</v>
          </cell>
          <cell r="E20">
            <v>20720</v>
          </cell>
          <cell r="F20">
            <v>1000</v>
          </cell>
          <cell r="G20">
            <v>1396300</v>
          </cell>
          <cell r="H20">
            <v>1417020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B21" t="str">
            <v>BUMB</v>
          </cell>
          <cell r="C21" t="str">
            <v>Бумбат-Алтай ХХК</v>
          </cell>
          <cell r="D21">
            <v>609956</v>
          </cell>
          <cell r="E21">
            <v>172994930.56999999</v>
          </cell>
          <cell r="F21">
            <v>660482</v>
          </cell>
          <cell r="G21">
            <v>193335640.69</v>
          </cell>
          <cell r="H21">
            <v>366330571.25999999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341881</v>
          </cell>
          <cell r="E22">
            <v>18394744.640000001</v>
          </cell>
          <cell r="F22">
            <v>160794</v>
          </cell>
          <cell r="G22">
            <v>14499062.57</v>
          </cell>
          <cell r="H22">
            <v>32893807.210000001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B24" t="str">
            <v>CTRL</v>
          </cell>
          <cell r="C24" t="str">
            <v>Централ секьюритийз ҮЦК</v>
          </cell>
          <cell r="D24">
            <v>11555</v>
          </cell>
          <cell r="E24">
            <v>1941500</v>
          </cell>
          <cell r="F24">
            <v>5010</v>
          </cell>
          <cell r="G24">
            <v>4350200</v>
          </cell>
          <cell r="H24">
            <v>6291700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1295</v>
          </cell>
          <cell r="E26">
            <v>713787</v>
          </cell>
          <cell r="F26">
            <v>1000</v>
          </cell>
          <cell r="G26">
            <v>1700695</v>
          </cell>
          <cell r="H26">
            <v>2414482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>DOMI</v>
          </cell>
          <cell r="C28" t="str">
            <v>Домикс сек ҮЦК ХХК</v>
          </cell>
          <cell r="D28">
            <v>4254</v>
          </cell>
          <cell r="E28">
            <v>1023729.9</v>
          </cell>
          <cell r="F28">
            <v>59383</v>
          </cell>
          <cell r="G28">
            <v>27584404.800000001</v>
          </cell>
          <cell r="H28">
            <v>28608134.699999999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DRBR</v>
          </cell>
          <cell r="C29" t="str">
            <v>Дархан брокер ХХК</v>
          </cell>
          <cell r="D29">
            <v>15</v>
          </cell>
          <cell r="E29">
            <v>8370</v>
          </cell>
          <cell r="F29">
            <v>4862</v>
          </cell>
          <cell r="G29">
            <v>1594402</v>
          </cell>
          <cell r="H29">
            <v>1602772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ECM</v>
          </cell>
          <cell r="C30" t="str">
            <v>Евразиа капитал монголиа ХХК</v>
          </cell>
          <cell r="D30">
            <v>0</v>
          </cell>
          <cell r="E30">
            <v>0</v>
          </cell>
          <cell r="F30">
            <v>428</v>
          </cell>
          <cell r="G30">
            <v>2719040</v>
          </cell>
          <cell r="H30">
            <v>2719040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FCX</v>
          </cell>
          <cell r="C31" t="str">
            <v>Эф Си Икс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FINL</v>
          </cell>
          <cell r="C32" t="str">
            <v>Финанс линк групп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67148</v>
          </cell>
          <cell r="E34">
            <v>193846493.47999999</v>
          </cell>
          <cell r="F34">
            <v>249206</v>
          </cell>
          <cell r="G34">
            <v>217027453.22999999</v>
          </cell>
          <cell r="H34">
            <v>410873946.70999998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1140</v>
          </cell>
          <cell r="E35">
            <v>498258.95</v>
          </cell>
          <cell r="F35">
            <v>1100</v>
          </cell>
          <cell r="G35">
            <v>611750</v>
          </cell>
          <cell r="H35">
            <v>1110008.95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B36" t="str">
            <v>GDSC</v>
          </cell>
          <cell r="C36" t="str">
            <v>Гүүдсек ХХК</v>
          </cell>
          <cell r="D36">
            <v>4662</v>
          </cell>
          <cell r="E36">
            <v>1326185.24</v>
          </cell>
          <cell r="F36">
            <v>64591</v>
          </cell>
          <cell r="G36">
            <v>5606353.5</v>
          </cell>
          <cell r="H36">
            <v>6932538.7400000002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1083643</v>
          </cell>
          <cell r="E37">
            <v>258779799.66</v>
          </cell>
          <cell r="F37">
            <v>744503</v>
          </cell>
          <cell r="G37">
            <v>352385921.77999997</v>
          </cell>
          <cell r="H37">
            <v>611165721.43999994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B39" t="str">
            <v>HUN</v>
          </cell>
          <cell r="C39" t="str">
            <v>Хүннү Эмпайр ХХК</v>
          </cell>
          <cell r="D39">
            <v>11439</v>
          </cell>
          <cell r="E39">
            <v>8954639.9000000004</v>
          </cell>
          <cell r="F39">
            <v>28663</v>
          </cell>
          <cell r="G39">
            <v>13364097</v>
          </cell>
          <cell r="H39">
            <v>22318736.899999999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B40" t="str">
            <v>INVC</v>
          </cell>
          <cell r="C40" t="str">
            <v>Инвескор капитал ҮЦК</v>
          </cell>
          <cell r="D40">
            <v>15174</v>
          </cell>
          <cell r="E40">
            <v>31163033</v>
          </cell>
          <cell r="F40">
            <v>589038</v>
          </cell>
          <cell r="G40">
            <v>1207294564</v>
          </cell>
          <cell r="H40">
            <v>1238457597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92653</v>
          </cell>
          <cell r="E42">
            <v>52747517.5</v>
          </cell>
          <cell r="F42">
            <v>29550</v>
          </cell>
          <cell r="G42">
            <v>4065054.1</v>
          </cell>
          <cell r="H42">
            <v>56812571.600000001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MERG</v>
          </cell>
          <cell r="C43" t="str">
            <v>Мэргэн санаа ХХК</v>
          </cell>
          <cell r="D43">
            <v>700</v>
          </cell>
          <cell r="E43">
            <v>219565</v>
          </cell>
          <cell r="F43">
            <v>64082</v>
          </cell>
          <cell r="G43">
            <v>13481440.960000001</v>
          </cell>
          <cell r="H43">
            <v>13701005.960000001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MIBG</v>
          </cell>
          <cell r="C44" t="str">
            <v>Эм Ай Би Жи ХХК</v>
          </cell>
          <cell r="D44">
            <v>6040</v>
          </cell>
          <cell r="E44">
            <v>7326026</v>
          </cell>
          <cell r="F44">
            <v>0</v>
          </cell>
          <cell r="G44">
            <v>0</v>
          </cell>
          <cell r="H44">
            <v>7326026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B45" t="str">
            <v>MICC</v>
          </cell>
          <cell r="C45" t="str">
            <v>Эм Ай Си Си ХХК</v>
          </cell>
          <cell r="D45">
            <v>3350</v>
          </cell>
          <cell r="E45">
            <v>251250</v>
          </cell>
          <cell r="F45">
            <v>13960</v>
          </cell>
          <cell r="G45">
            <v>7438299</v>
          </cell>
          <cell r="H45">
            <v>7689549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3722726</v>
          </cell>
          <cell r="E46">
            <v>814435243.38</v>
          </cell>
          <cell r="F46">
            <v>2148986</v>
          </cell>
          <cell r="G46">
            <v>554775409.77999997</v>
          </cell>
          <cell r="H46">
            <v>1369210653.1599998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1000</v>
          </cell>
          <cell r="E48">
            <v>40058.6</v>
          </cell>
          <cell r="F48">
            <v>31356</v>
          </cell>
          <cell r="G48">
            <v>2177800</v>
          </cell>
          <cell r="H48">
            <v>2217858.6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MSEC</v>
          </cell>
          <cell r="C49" t="str">
            <v>Монсек ХХК</v>
          </cell>
          <cell r="D49">
            <v>14298</v>
          </cell>
          <cell r="E49">
            <v>2901158.1</v>
          </cell>
          <cell r="F49">
            <v>22983</v>
          </cell>
          <cell r="G49">
            <v>3462416.9</v>
          </cell>
          <cell r="H49">
            <v>6363575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B50" t="str">
            <v>NOVL</v>
          </cell>
          <cell r="C50" t="str">
            <v>Новел инвестмент ХХК</v>
          </cell>
          <cell r="D50">
            <v>43379</v>
          </cell>
          <cell r="E50">
            <v>33482975.829999998</v>
          </cell>
          <cell r="F50">
            <v>318443</v>
          </cell>
          <cell r="G50">
            <v>55828898.880000003</v>
          </cell>
          <cell r="H50">
            <v>89311874.710000008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NSEC</v>
          </cell>
          <cell r="C51" t="str">
            <v>Нэйшнл сэкюритис ХХК</v>
          </cell>
          <cell r="D51">
            <v>0</v>
          </cell>
          <cell r="E51">
            <v>0</v>
          </cell>
          <cell r="F51">
            <v>232</v>
          </cell>
          <cell r="G51">
            <v>1508000</v>
          </cell>
          <cell r="H51">
            <v>1508000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PREV</v>
          </cell>
          <cell r="C52" t="str">
            <v>Превалент ХХК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SANR</v>
          </cell>
          <cell r="C53" t="str">
            <v>Санар ХХК</v>
          </cell>
          <cell r="D53">
            <v>5031</v>
          </cell>
          <cell r="E53">
            <v>3426371</v>
          </cell>
          <cell r="F53">
            <v>0</v>
          </cell>
          <cell r="G53">
            <v>0</v>
          </cell>
          <cell r="H53">
            <v>3426371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SECP</v>
          </cell>
          <cell r="C54" t="str">
            <v>СИКАП</v>
          </cell>
          <cell r="D54">
            <v>439351</v>
          </cell>
          <cell r="E54">
            <v>29505261</v>
          </cell>
          <cell r="F54">
            <v>0</v>
          </cell>
          <cell r="G54">
            <v>0</v>
          </cell>
          <cell r="H54">
            <v>29505261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SGC</v>
          </cell>
          <cell r="C55" t="str">
            <v>Эс Жи Капитал ХХК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B56" t="str">
            <v>SILS</v>
          </cell>
          <cell r="C56" t="str">
            <v>Силвэр лайт секюритиз ҮЦК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>STIN</v>
          </cell>
          <cell r="C57" t="str">
            <v>Стандарт инвестмент ХХК</v>
          </cell>
          <cell r="D57">
            <v>645930</v>
          </cell>
          <cell r="E57">
            <v>82791153.069999993</v>
          </cell>
          <cell r="F57">
            <v>1252320</v>
          </cell>
          <cell r="G57">
            <v>153534614.15000001</v>
          </cell>
          <cell r="H57">
            <v>236325767.22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TABO</v>
          </cell>
          <cell r="C58" t="str">
            <v>Таван богд ХХК</v>
          </cell>
          <cell r="D58">
            <v>1</v>
          </cell>
          <cell r="E58">
            <v>501</v>
          </cell>
          <cell r="F58">
            <v>11556</v>
          </cell>
          <cell r="G58">
            <v>3020960.4</v>
          </cell>
          <cell r="H58">
            <v>3021461.4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B59" t="str">
            <v>TCHB</v>
          </cell>
          <cell r="C59" t="str">
            <v>Тулгат чандмань баян ХХК</v>
          </cell>
          <cell r="D59">
            <v>8713</v>
          </cell>
          <cell r="E59">
            <v>4260011.5</v>
          </cell>
          <cell r="F59">
            <v>139841</v>
          </cell>
          <cell r="G59">
            <v>43144281.219999999</v>
          </cell>
          <cell r="H59">
            <v>47404292.719999999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TDB</v>
          </cell>
          <cell r="C60" t="str">
            <v>Ти Ди Би Капитал ХХК</v>
          </cell>
          <cell r="D60">
            <v>2203539</v>
          </cell>
          <cell r="E60">
            <v>17509381737.720001</v>
          </cell>
          <cell r="F60">
            <v>1350587</v>
          </cell>
          <cell r="G60">
            <v>12305340734.08</v>
          </cell>
          <cell r="H60">
            <v>29814722471.800003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TNGR</v>
          </cell>
          <cell r="C61" t="str">
            <v>Тэнгэр капитал ХХК</v>
          </cell>
          <cell r="D61">
            <v>8119</v>
          </cell>
          <cell r="E61">
            <v>3600633.5</v>
          </cell>
          <cell r="F61">
            <v>39893</v>
          </cell>
          <cell r="G61">
            <v>17984244</v>
          </cell>
          <cell r="H61">
            <v>21584877.5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>TTOL</v>
          </cell>
          <cell r="C62" t="str">
            <v>Апекс Капитал ҮЦК</v>
          </cell>
          <cell r="D62">
            <v>172042</v>
          </cell>
          <cell r="E62">
            <v>38623352.68</v>
          </cell>
          <cell r="F62">
            <v>182722</v>
          </cell>
          <cell r="G62">
            <v>69607955.230000004</v>
          </cell>
          <cell r="H62">
            <v>108231307.91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UNDR</v>
          </cell>
          <cell r="C63" t="str">
            <v>Өндөрхаан инвест ХХК</v>
          </cell>
          <cell r="D63">
            <v>241</v>
          </cell>
          <cell r="E63">
            <v>163174.6</v>
          </cell>
          <cell r="F63">
            <v>2776</v>
          </cell>
          <cell r="G63">
            <v>9259679.6999999993</v>
          </cell>
          <cell r="H63">
            <v>9422854.2999999989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>ZEUS</v>
          </cell>
          <cell r="C64" t="str">
            <v>Зюс капитал ХХК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>ZGB</v>
          </cell>
          <cell r="C65" t="str">
            <v>Зэт жи би ХХК</v>
          </cell>
          <cell r="D65">
            <v>11215</v>
          </cell>
          <cell r="E65">
            <v>751855.95</v>
          </cell>
          <cell r="F65">
            <v>0</v>
          </cell>
          <cell r="G65">
            <v>0</v>
          </cell>
          <cell r="H65">
            <v>751855.95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ZRGD</v>
          </cell>
          <cell r="C66" t="str">
            <v>Зэргэд ХХК</v>
          </cell>
          <cell r="D66">
            <v>6944</v>
          </cell>
          <cell r="E66">
            <v>2453146</v>
          </cell>
          <cell r="F66">
            <v>22020</v>
          </cell>
          <cell r="G66">
            <v>13749358</v>
          </cell>
          <cell r="H66">
            <v>16202504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B67" t="str">
            <v>нийт</v>
          </cell>
          <cell r="C67">
            <v>0</v>
          </cell>
          <cell r="D67">
            <v>11838425</v>
          </cell>
          <cell r="E67">
            <v>19891150815.139999</v>
          </cell>
          <cell r="F67">
            <v>11838425</v>
          </cell>
          <cell r="G67">
            <v>19891150815.139999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6">
          <cell r="B16" t="str">
            <v>MNET</v>
          </cell>
          <cell r="C16" t="str">
            <v>"АРД СЕКЬЮРИТИЗ ҮЦК" ХХК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185490286.83000001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185490286.83000001</v>
          </cell>
          <cell r="N16">
            <v>6554241274.04</v>
          </cell>
        </row>
        <row r="17">
          <cell r="B17" t="str">
            <v>ARD</v>
          </cell>
          <cell r="C17" t="str">
            <v>"АРД КАПИТАЛ ГРУПП ҮЦК" ХХК</v>
          </cell>
          <cell r="D17" t="str">
            <v>●</v>
          </cell>
          <cell r="E17" t="str">
            <v>●</v>
          </cell>
          <cell r="F17">
            <v>0</v>
          </cell>
          <cell r="G17">
            <v>1556080937.3299999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1556080937.3299999</v>
          </cell>
          <cell r="N17">
            <v>1668224458.75</v>
          </cell>
        </row>
        <row r="18">
          <cell r="B18" t="str">
            <v>BDSC</v>
          </cell>
          <cell r="C18" t="str">
            <v>"БИ ДИ СЕК ҮЦК" ХК</v>
          </cell>
          <cell r="D18" t="str">
            <v>●</v>
          </cell>
          <cell r="E18" t="str">
            <v>●</v>
          </cell>
          <cell r="F18" t="str">
            <v>●</v>
          </cell>
          <cell r="G18">
            <v>740757572.21000004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740757572.21000004</v>
          </cell>
          <cell r="N18">
            <v>962270181.68000007</v>
          </cell>
        </row>
        <row r="19">
          <cell r="B19" t="str">
            <v>GLMT</v>
          </cell>
          <cell r="C19" t="str">
            <v>"ГОЛОМТ КАПИТАЛ ҮЦК" ХХК</v>
          </cell>
          <cell r="D19" t="str">
            <v>●</v>
          </cell>
          <cell r="E19" t="str">
            <v>●</v>
          </cell>
          <cell r="F19" t="str">
            <v>●</v>
          </cell>
          <cell r="G19">
            <v>399975957.03999996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399975957.03999996</v>
          </cell>
          <cell r="N19">
            <v>610799623.1099999</v>
          </cell>
        </row>
        <row r="20">
          <cell r="B20" t="str">
            <v>BZIN</v>
          </cell>
          <cell r="C20" t="str">
            <v>"МИРЭ ЭССЭТ СЕКЬЮРИТИС МОНГОЛ ҮЦК" ХХК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22070125.699999999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22070125.699999999</v>
          </cell>
          <cell r="N20">
            <v>590468712.9000001</v>
          </cell>
        </row>
        <row r="21">
          <cell r="B21" t="str">
            <v>STIN</v>
          </cell>
          <cell r="C21" t="str">
            <v>"СТАНДАРТ ИНВЕСТМЕНТ ҮЦК" ХХК</v>
          </cell>
          <cell r="D21" t="str">
            <v>●</v>
          </cell>
          <cell r="E21" t="str">
            <v>●</v>
          </cell>
          <cell r="F21" t="str">
            <v>●</v>
          </cell>
          <cell r="G21">
            <v>204506896.06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204506896.06</v>
          </cell>
          <cell r="N21">
            <v>345998995.48000002</v>
          </cell>
        </row>
        <row r="22">
          <cell r="B22" t="str">
            <v>TDB</v>
          </cell>
          <cell r="C22" t="str">
            <v>"ТИ ДИ БИ КАПИТАЛ ҮЦК" ХХК</v>
          </cell>
          <cell r="D22" t="str">
            <v>●</v>
          </cell>
          <cell r="E22" t="str">
            <v>●</v>
          </cell>
          <cell r="F22">
            <v>0</v>
          </cell>
          <cell r="G22">
            <v>150709059.68000001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150709059.68000001</v>
          </cell>
          <cell r="N22">
            <v>322083322.51999998</v>
          </cell>
        </row>
        <row r="23">
          <cell r="B23" t="str">
            <v>BUMB</v>
          </cell>
          <cell r="C23" t="str">
            <v>"БУМБАТ-АЛТАЙ ҮЦК" ХХК</v>
          </cell>
          <cell r="D23" t="str">
            <v>●</v>
          </cell>
          <cell r="E23" t="str">
            <v>●</v>
          </cell>
          <cell r="F23">
            <v>0</v>
          </cell>
          <cell r="G23">
            <v>52086141.75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52086141.75</v>
          </cell>
          <cell r="N23">
            <v>182348268.46000001</v>
          </cell>
        </row>
        <row r="24">
          <cell r="B24" t="str">
            <v>NOVL</v>
          </cell>
          <cell r="C24" t="str">
            <v>"НОВЕЛ ИНВЕСТМЕНТ ҮЦК" ХХК</v>
          </cell>
          <cell r="D24" t="str">
            <v>●</v>
          </cell>
          <cell r="E24">
            <v>0</v>
          </cell>
          <cell r="F24" t="str">
            <v>●</v>
          </cell>
          <cell r="G24">
            <v>65293615.990000002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65293615.990000002</v>
          </cell>
          <cell r="N24">
            <v>111742584.97</v>
          </cell>
        </row>
        <row r="25">
          <cell r="B25" t="str">
            <v>BLMB</v>
          </cell>
          <cell r="C25" t="str">
            <v xml:space="preserve">"БЛҮМСБЮРИ СЕКЮРИТИЕС ҮЦК" ХХК </v>
          </cell>
          <cell r="D25" t="str">
            <v>●</v>
          </cell>
          <cell r="E25">
            <v>0</v>
          </cell>
          <cell r="F25">
            <v>0</v>
          </cell>
          <cell r="G25">
            <v>80325852.739999995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80325852.739999995</v>
          </cell>
          <cell r="N25">
            <v>108755472.73999999</v>
          </cell>
        </row>
        <row r="26">
          <cell r="B26" t="str">
            <v>INVC</v>
          </cell>
          <cell r="C26" t="str">
            <v>"ИНВЕСКОР КАПИТАЛ ҮЦК" ХХК</v>
          </cell>
          <cell r="D26" t="str">
            <v>●</v>
          </cell>
          <cell r="E26" t="str">
            <v>●</v>
          </cell>
          <cell r="F26">
            <v>0</v>
          </cell>
          <cell r="G26">
            <v>40199169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40199169</v>
          </cell>
          <cell r="N26">
            <v>102675623</v>
          </cell>
        </row>
        <row r="27">
          <cell r="B27" t="str">
            <v>TTOL</v>
          </cell>
          <cell r="C27" t="str">
            <v>"АПЕКС КАПИТАЛ ҮЦК" ХХК</v>
          </cell>
          <cell r="D27" t="str">
            <v>●</v>
          </cell>
          <cell r="E27">
            <v>0</v>
          </cell>
          <cell r="F27">
            <v>0</v>
          </cell>
          <cell r="G27">
            <v>56914088.68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56914088.68</v>
          </cell>
          <cell r="N27">
            <v>93646231.289999992</v>
          </cell>
        </row>
        <row r="28">
          <cell r="B28" t="str">
            <v>GAUL</v>
          </cell>
          <cell r="C28" t="str">
            <v>"ГАҮЛИ ҮЦК" ХХК</v>
          </cell>
          <cell r="D28" t="str">
            <v>●</v>
          </cell>
          <cell r="E28" t="str">
            <v>●</v>
          </cell>
          <cell r="F28">
            <v>0</v>
          </cell>
          <cell r="G28">
            <v>46210508.68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46210508.68</v>
          </cell>
          <cell r="N28">
            <v>89692634.890000001</v>
          </cell>
        </row>
        <row r="29">
          <cell r="B29" t="str">
            <v>TCHB</v>
          </cell>
          <cell r="C29" t="str">
            <v>"ТУЛГАТ ЧАНДМАНЬ БАЯН  ҮЦК" ХХК</v>
          </cell>
          <cell r="D29" t="str">
            <v>●</v>
          </cell>
          <cell r="E29">
            <v>0</v>
          </cell>
          <cell r="F29">
            <v>0</v>
          </cell>
          <cell r="G29">
            <v>9505639.0099999998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9505639.0099999998</v>
          </cell>
          <cell r="N29">
            <v>76279078.800000012</v>
          </cell>
        </row>
        <row r="30">
          <cell r="B30" t="str">
            <v>ZRGD</v>
          </cell>
          <cell r="C30" t="str">
            <v>"ЗЭРГЭД ҮЦК" ХХК</v>
          </cell>
          <cell r="D30" t="str">
            <v>●</v>
          </cell>
          <cell r="E30">
            <v>0</v>
          </cell>
          <cell r="F30">
            <v>0</v>
          </cell>
          <cell r="G30">
            <v>52176185.909999996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52176185.909999996</v>
          </cell>
          <cell r="N30">
            <v>73597999.849999994</v>
          </cell>
        </row>
        <row r="31">
          <cell r="B31" t="str">
            <v>MONG</v>
          </cell>
          <cell r="C31" t="str">
            <v>"МОНГОЛ СЕКЮРИТИЕС ҮЦК" ХК</v>
          </cell>
          <cell r="D31" t="str">
            <v>●</v>
          </cell>
          <cell r="E31">
            <v>0</v>
          </cell>
          <cell r="F31">
            <v>0</v>
          </cell>
          <cell r="G31">
            <v>31632812.75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31632812.75</v>
          </cell>
          <cell r="N31">
            <v>52295725.439999998</v>
          </cell>
        </row>
        <row r="32">
          <cell r="B32" t="str">
            <v>SECP</v>
          </cell>
          <cell r="C32" t="str">
            <v>"СИКАП  ҮЦК" ХХК</v>
          </cell>
          <cell r="D32" t="str">
            <v>●</v>
          </cell>
          <cell r="E32" t="str">
            <v>●</v>
          </cell>
          <cell r="F32" t="str">
            <v>●</v>
          </cell>
          <cell r="G32">
            <v>9502624.5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9502624.5</v>
          </cell>
          <cell r="N32">
            <v>41028073.200000003</v>
          </cell>
        </row>
        <row r="33">
          <cell r="B33" t="str">
            <v>LFTI</v>
          </cell>
          <cell r="C33" t="str">
            <v>"ЛАЙФТАЙМ ИНВЕСТМЕНТ ҮЦК" ХХК</v>
          </cell>
          <cell r="D33" t="str">
            <v>●</v>
          </cell>
          <cell r="E33" t="str">
            <v>●</v>
          </cell>
          <cell r="F33">
            <v>0</v>
          </cell>
          <cell r="G33">
            <v>26556210.93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26556210.93</v>
          </cell>
          <cell r="N33">
            <v>37642980.93</v>
          </cell>
        </row>
        <row r="34">
          <cell r="B34" t="str">
            <v>TABO</v>
          </cell>
          <cell r="C34" t="str">
            <v>"ТАВАН БОГД ҮЦК" ХХК</v>
          </cell>
          <cell r="D34" t="str">
            <v>●</v>
          </cell>
          <cell r="E34">
            <v>0</v>
          </cell>
          <cell r="F34">
            <v>0</v>
          </cell>
          <cell r="G34">
            <v>25949374.549999997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25949374.549999997</v>
          </cell>
          <cell r="N34">
            <v>34786929.890000001</v>
          </cell>
        </row>
        <row r="35">
          <cell r="B35" t="str">
            <v>DELG</v>
          </cell>
          <cell r="C35" t="str">
            <v>"ДЭЛГЭРХАНГАЙ СЕКЮРИТИЗ ҮЦК" ХХК</v>
          </cell>
          <cell r="D35" t="str">
            <v>●</v>
          </cell>
          <cell r="E35">
            <v>0</v>
          </cell>
          <cell r="F35">
            <v>0</v>
          </cell>
          <cell r="G35">
            <v>3471475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3471475</v>
          </cell>
          <cell r="N35">
            <v>34000130.030000001</v>
          </cell>
        </row>
        <row r="36">
          <cell r="B36" t="str">
            <v>CTRL</v>
          </cell>
          <cell r="C36" t="str">
            <v>ЦЕНТРАЛ СЕКЬЮРИТИЙЗ ҮЦК</v>
          </cell>
          <cell r="D36" t="str">
            <v>●</v>
          </cell>
          <cell r="E36">
            <v>0</v>
          </cell>
          <cell r="F36">
            <v>0</v>
          </cell>
          <cell r="G36">
            <v>21252272.399999999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21252272.399999999</v>
          </cell>
          <cell r="N36">
            <v>31180164.699999999</v>
          </cell>
        </row>
        <row r="37">
          <cell r="B37" t="str">
            <v>MSEC</v>
          </cell>
          <cell r="C37" t="str">
            <v>"МОНСЕК ҮЦК" ХХК</v>
          </cell>
          <cell r="D37" t="str">
            <v>●</v>
          </cell>
          <cell r="E37" t="str">
            <v>●</v>
          </cell>
          <cell r="F37">
            <v>0</v>
          </cell>
          <cell r="G37">
            <v>11452585.469999999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11452585.469999999</v>
          </cell>
          <cell r="N37">
            <v>26290000.589999996</v>
          </cell>
        </row>
        <row r="38">
          <cell r="B38" t="str">
            <v>BATS</v>
          </cell>
          <cell r="C38" t="str">
            <v>"БАТС ҮЦК" ХХК</v>
          </cell>
          <cell r="D38" t="str">
            <v>●</v>
          </cell>
          <cell r="E38">
            <v>0</v>
          </cell>
          <cell r="F38">
            <v>0</v>
          </cell>
          <cell r="G38">
            <v>7638221.6200000001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7638221.6200000001</v>
          </cell>
          <cell r="N38">
            <v>21411303.140000001</v>
          </cell>
        </row>
        <row r="39">
          <cell r="B39" t="str">
            <v>MIBG</v>
          </cell>
          <cell r="C39" t="str">
            <v>"ЭМ АЙ БИ ЖИ ХХК ҮЦК"</v>
          </cell>
          <cell r="D39" t="str">
            <v>●</v>
          </cell>
          <cell r="E39">
            <v>0</v>
          </cell>
          <cell r="F39">
            <v>0</v>
          </cell>
          <cell r="G39">
            <v>11709000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11709000</v>
          </cell>
          <cell r="N39">
            <v>19388091</v>
          </cell>
        </row>
        <row r="40">
          <cell r="B40" t="str">
            <v>GDSC</v>
          </cell>
          <cell r="C40" t="str">
            <v>"ГҮҮДСЕК ҮЦК" ХХК</v>
          </cell>
          <cell r="D40" t="str">
            <v>●</v>
          </cell>
          <cell r="E40" t="str">
            <v>●</v>
          </cell>
          <cell r="F40" t="str">
            <v>●</v>
          </cell>
          <cell r="G40">
            <v>9201737.3000000007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9201737.3000000007</v>
          </cell>
          <cell r="N40">
            <v>18030124.300000001</v>
          </cell>
        </row>
        <row r="41">
          <cell r="B41" t="str">
            <v>NSEC</v>
          </cell>
          <cell r="C41" t="str">
            <v>"НЭЙШНЛ СЕКЮРИТИС ҮЦК" ХХК</v>
          </cell>
          <cell r="D41" t="str">
            <v>●</v>
          </cell>
          <cell r="E41" t="str">
            <v>●</v>
          </cell>
          <cell r="F41" t="str">
            <v>●</v>
          </cell>
          <cell r="G41">
            <v>16618500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16618500</v>
          </cell>
          <cell r="N41">
            <v>17005027.789999999</v>
          </cell>
        </row>
        <row r="42">
          <cell r="B42" t="str">
            <v>TNGR</v>
          </cell>
          <cell r="C42" t="str">
            <v>"ТЭНГЭР КАПИТАЛ  ҮЦК" ХХК</v>
          </cell>
          <cell r="D42" t="str">
            <v>●</v>
          </cell>
          <cell r="E42">
            <v>0</v>
          </cell>
          <cell r="F42" t="str">
            <v>●</v>
          </cell>
          <cell r="G42">
            <v>11592025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11592025</v>
          </cell>
          <cell r="N42">
            <v>15595621.550000001</v>
          </cell>
        </row>
        <row r="43">
          <cell r="B43" t="str">
            <v>UNDR</v>
          </cell>
          <cell r="C43" t="str">
            <v>"ӨНДӨРХААН ИНВЕСТ ҮЦК" ХХК</v>
          </cell>
          <cell r="D43" t="str">
            <v>●</v>
          </cell>
          <cell r="E43">
            <v>0</v>
          </cell>
          <cell r="F43">
            <v>0</v>
          </cell>
          <cell r="G43">
            <v>3231640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3231640</v>
          </cell>
          <cell r="N43">
            <v>15225925.959999999</v>
          </cell>
        </row>
        <row r="44">
          <cell r="B44" t="str">
            <v>MSDQ</v>
          </cell>
          <cell r="C44" t="str">
            <v>"МАСДАК ҮНЭТ ЦААСНЫ КОМПАНИ" ХХК</v>
          </cell>
          <cell r="D44" t="str">
            <v>●</v>
          </cell>
          <cell r="E44">
            <v>0</v>
          </cell>
          <cell r="F44">
            <v>0</v>
          </cell>
          <cell r="G44">
            <v>1766090.76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1766090.76</v>
          </cell>
          <cell r="N44">
            <v>13634088.560000001</v>
          </cell>
        </row>
        <row r="45">
          <cell r="B45" t="str">
            <v>DOMI</v>
          </cell>
          <cell r="C45" t="str">
            <v>"ДОМИКС СЕК ҮЦК" ХХК</v>
          </cell>
          <cell r="D45" t="str">
            <v>●</v>
          </cell>
          <cell r="E45">
            <v>0</v>
          </cell>
          <cell r="F45">
            <v>0</v>
          </cell>
          <cell r="G45">
            <v>4892736.42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4892736.42</v>
          </cell>
          <cell r="N45">
            <v>12547587.859999999</v>
          </cell>
        </row>
        <row r="46">
          <cell r="B46" t="str">
            <v>DRBR</v>
          </cell>
          <cell r="C46" t="str">
            <v>"ДАРХАН БРОКЕР ҮЦК" ХХК</v>
          </cell>
          <cell r="D46" t="str">
            <v>●</v>
          </cell>
          <cell r="E46">
            <v>0</v>
          </cell>
          <cell r="F46">
            <v>0</v>
          </cell>
          <cell r="G46">
            <v>4264060.76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4264060.76</v>
          </cell>
          <cell r="N46">
            <v>10963410.18</v>
          </cell>
        </row>
        <row r="47">
          <cell r="B47" t="str">
            <v>MERG</v>
          </cell>
          <cell r="C47" t="str">
            <v>"МЭРГЭН САНАА ҮЦК" ХХК</v>
          </cell>
          <cell r="D47" t="str">
            <v>●</v>
          </cell>
          <cell r="E47">
            <v>0</v>
          </cell>
          <cell r="F47">
            <v>0</v>
          </cell>
          <cell r="G47">
            <v>824380.70000000007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824380.70000000007</v>
          </cell>
          <cell r="N47">
            <v>9819374.3999999985</v>
          </cell>
        </row>
        <row r="48">
          <cell r="B48" t="str">
            <v>HUN</v>
          </cell>
          <cell r="C48" t="str">
            <v>"ХҮННҮ ЭМПАЙР ҮЦК" ХХК</v>
          </cell>
          <cell r="D48" t="str">
            <v>●</v>
          </cell>
          <cell r="E48">
            <v>0</v>
          </cell>
          <cell r="F48">
            <v>0</v>
          </cell>
          <cell r="G48">
            <v>4886707.2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4886707.2</v>
          </cell>
          <cell r="N48">
            <v>9380728.6600000001</v>
          </cell>
        </row>
        <row r="49">
          <cell r="B49" t="str">
            <v>SANR</v>
          </cell>
          <cell r="C49" t="str">
            <v>"САНАР ҮЦК" ХХК</v>
          </cell>
          <cell r="D49" t="str">
            <v>●</v>
          </cell>
          <cell r="E49">
            <v>0</v>
          </cell>
          <cell r="F49">
            <v>0</v>
          </cell>
          <cell r="G49">
            <v>1431898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1431898</v>
          </cell>
          <cell r="N49">
            <v>7285547</v>
          </cell>
        </row>
        <row r="50">
          <cell r="B50" t="str">
            <v>BULG</v>
          </cell>
          <cell r="C50" t="str">
            <v>"БУЛГАН БРОКЕР ҮЦК" ХХК</v>
          </cell>
          <cell r="D50" t="str">
            <v>●</v>
          </cell>
          <cell r="E50">
            <v>0</v>
          </cell>
          <cell r="F50">
            <v>0</v>
          </cell>
          <cell r="G50">
            <v>4066500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4066500</v>
          </cell>
          <cell r="N50">
            <v>7150285</v>
          </cell>
        </row>
        <row r="51">
          <cell r="B51" t="str">
            <v>GATR</v>
          </cell>
          <cell r="C51" t="str">
            <v>"ГАЦУУРТ ТРЕЙД ҮЦК" ХХК</v>
          </cell>
          <cell r="D51" t="str">
            <v>●</v>
          </cell>
          <cell r="E51">
            <v>0</v>
          </cell>
          <cell r="F51">
            <v>0</v>
          </cell>
          <cell r="G51">
            <v>5230343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5230343</v>
          </cell>
          <cell r="N51">
            <v>5230343</v>
          </cell>
        </row>
        <row r="52">
          <cell r="B52" t="str">
            <v>SILS</v>
          </cell>
          <cell r="C52" t="str">
            <v>"СИЛВЭР ЛАЙТ СЕКЮРИТИЙЗ ҮЦК" ХХК</v>
          </cell>
          <cell r="D52" t="str">
            <v>●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5011965.2</v>
          </cell>
        </row>
        <row r="53">
          <cell r="B53" t="str">
            <v>GDEV</v>
          </cell>
          <cell r="C53" t="str">
            <v>"ГРАНДДЕВЕЛОПМЕНТ ҮЦК" ХХК</v>
          </cell>
          <cell r="D53" t="str">
            <v>●</v>
          </cell>
          <cell r="E53">
            <v>0</v>
          </cell>
          <cell r="F53">
            <v>0</v>
          </cell>
          <cell r="G53">
            <v>3728192.02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3728192.02</v>
          </cell>
          <cell r="N53">
            <v>4394192.0199999996</v>
          </cell>
        </row>
        <row r="54">
          <cell r="B54" t="str">
            <v>APS</v>
          </cell>
          <cell r="C54" t="str">
            <v>"АЗИА ПАСИФИК СЕКЬЮРИТИС ҮЦК" ХХК</v>
          </cell>
          <cell r="D54" t="str">
            <v>●</v>
          </cell>
          <cell r="E54">
            <v>0</v>
          </cell>
          <cell r="F54">
            <v>0</v>
          </cell>
          <cell r="G54">
            <v>986099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986099</v>
          </cell>
          <cell r="N54">
            <v>1909399</v>
          </cell>
        </row>
        <row r="55">
          <cell r="B55" t="str">
            <v>ECM</v>
          </cell>
          <cell r="C55" t="str">
            <v>"ЕВРАЗИА КАПИТАЛ ХОЛДИНГ ҮЦК" ХК</v>
          </cell>
          <cell r="D55" t="str">
            <v>●</v>
          </cell>
          <cell r="E55" t="str">
            <v>●</v>
          </cell>
          <cell r="F55" t="str">
            <v>●</v>
          </cell>
          <cell r="G55">
            <v>8500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8500</v>
          </cell>
          <cell r="N55">
            <v>1460915</v>
          </cell>
        </row>
        <row r="56">
          <cell r="B56" t="str">
            <v>MICC</v>
          </cell>
          <cell r="C56" t="str">
            <v>"ЭМ АЙ СИ СИ  ҮЦК" ХХК</v>
          </cell>
          <cell r="D56" t="str">
            <v>●</v>
          </cell>
          <cell r="E56" t="str">
            <v>●</v>
          </cell>
          <cell r="F56">
            <v>0</v>
          </cell>
          <cell r="G56">
            <v>1100000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1100000</v>
          </cell>
          <cell r="N56">
            <v>1100000</v>
          </cell>
        </row>
        <row r="57">
          <cell r="B57" t="str">
            <v>GNDX</v>
          </cell>
          <cell r="C57" t="str">
            <v>"ГЕНДЕКС ҮЦК" ХХК</v>
          </cell>
          <cell r="D57" t="str">
            <v>●</v>
          </cell>
          <cell r="E57">
            <v>0</v>
          </cell>
          <cell r="F57">
            <v>0</v>
          </cell>
          <cell r="G57">
            <v>317617.77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317617.77</v>
          </cell>
          <cell r="N57">
            <v>597904.52</v>
          </cell>
        </row>
        <row r="58">
          <cell r="B58" t="str">
            <v>ZGB</v>
          </cell>
          <cell r="C58" t="str">
            <v>"ЗЭТ ЖИ БИ ҮЦК" ХХК</v>
          </cell>
          <cell r="D58" t="str">
            <v>●</v>
          </cell>
          <cell r="E58">
            <v>0</v>
          </cell>
          <cell r="F58">
            <v>0</v>
          </cell>
          <cell r="G58">
            <v>292473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292473</v>
          </cell>
          <cell r="N58">
            <v>566434.5</v>
          </cell>
        </row>
        <row r="59">
          <cell r="B59" t="str">
            <v>RISM</v>
          </cell>
          <cell r="C59" t="str">
            <v>"РАЙНОС ИНВЕСТМЕНТ ҮЦК" ХХК</v>
          </cell>
          <cell r="D59" t="str">
            <v>●</v>
          </cell>
          <cell r="E59">
            <v>0</v>
          </cell>
          <cell r="F59" t="str">
            <v>●</v>
          </cell>
          <cell r="G59">
            <v>48986.5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48986.5</v>
          </cell>
          <cell r="N59">
            <v>48986.5</v>
          </cell>
        </row>
        <row r="60">
          <cell r="B60" t="str">
            <v>MOHU</v>
          </cell>
          <cell r="C60" t="str">
            <v>"MОНГОЛ ХУВЬЦАА" ХХК</v>
          </cell>
          <cell r="D60" t="str">
            <v>●</v>
          </cell>
          <cell r="E60">
            <v>0</v>
          </cell>
          <cell r="F60">
            <v>0</v>
          </cell>
          <cell r="G60">
            <v>1155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1155</v>
          </cell>
          <cell r="N60">
            <v>1155</v>
          </cell>
        </row>
        <row r="61">
          <cell r="B61" t="str">
            <v>CAPM</v>
          </cell>
          <cell r="C61" t="str">
            <v>"КАПИТАЛ МАРКЕТ КОРПОРАЦИ ҮЦК" ХХК</v>
          </cell>
          <cell r="D61" t="str">
            <v>●</v>
          </cell>
          <cell r="E61" t="str">
            <v>●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B62" t="str">
            <v>ALTN</v>
          </cell>
          <cell r="C62" t="str">
            <v>"АЛТАН ХОРОМСОГ ҮЦК" ХХК</v>
          </cell>
          <cell r="D62" t="str">
            <v>●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B63" t="str">
            <v>ARGB</v>
          </cell>
          <cell r="C63" t="str">
            <v>"АРГАЙ БЭСТ ҮЦК" ХХК</v>
          </cell>
          <cell r="D63" t="str">
            <v>●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B64" t="str">
            <v>BSK</v>
          </cell>
          <cell r="C64" t="str">
            <v>"БЛЮСКАЙ СЕКЬЮРИТИЗ ҮЦК" ХК</v>
          </cell>
          <cell r="D64" t="str">
            <v>●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B65" t="str">
            <v>BLAC</v>
          </cell>
          <cell r="C65" t="str">
            <v>"БЛЭКСТОУН ИНТЕРНЭЙШНЛ ҮЦК" ХХК</v>
          </cell>
          <cell r="D65" t="str">
            <v>●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B66" t="str">
            <v>FCX</v>
          </cell>
          <cell r="C66" t="str">
            <v>"ЭФ СИ ИКС ҮЦК" ХХК</v>
          </cell>
          <cell r="D66" t="str">
            <v>●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B67" t="str">
            <v>DCF</v>
          </cell>
          <cell r="C67" t="str">
            <v>"ДИ СИ ЭФ ҮЦК" ХХК</v>
          </cell>
          <cell r="D67" t="str">
            <v>●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B68" t="str">
            <v>SGC</v>
          </cell>
          <cell r="C68" t="str">
            <v>"ЭС ЖИ КАПИТАЛ ҮЦК" ХХК</v>
          </cell>
          <cell r="D68" t="str">
            <v>●</v>
          </cell>
          <cell r="E68" t="str">
            <v>●</v>
          </cell>
          <cell r="F68" t="str">
            <v>●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20</v>
          </cell>
          <cell r="E11">
            <v>100146</v>
          </cell>
          <cell r="F11">
            <v>1200</v>
          </cell>
          <cell r="G11">
            <v>348650</v>
          </cell>
          <cell r="H11">
            <v>448796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20369</v>
          </cell>
          <cell r="E12">
            <v>4369402</v>
          </cell>
          <cell r="F12">
            <v>47186</v>
          </cell>
          <cell r="G12">
            <v>11295806</v>
          </cell>
          <cell r="H12">
            <v>15665208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1908</v>
          </cell>
          <cell r="G14">
            <v>14051820</v>
          </cell>
          <cell r="H14">
            <v>14051820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 t="str">
            <v>BDSC</v>
          </cell>
          <cell r="C15" t="str">
            <v>БиДиСек ХК</v>
          </cell>
          <cell r="D15">
            <v>861289</v>
          </cell>
          <cell r="E15">
            <v>367485003</v>
          </cell>
          <cell r="F15">
            <v>899124</v>
          </cell>
          <cell r="G15">
            <v>396051628</v>
          </cell>
          <cell r="H15">
            <v>763536631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BLMB</v>
          </cell>
          <cell r="C18" t="str">
            <v>Блүмсбюри секюритиес ХХК</v>
          </cell>
          <cell r="D18">
            <v>36268</v>
          </cell>
          <cell r="E18">
            <v>5848683</v>
          </cell>
          <cell r="F18">
            <v>10895</v>
          </cell>
          <cell r="G18">
            <v>7166382</v>
          </cell>
          <cell r="H18">
            <v>13015065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 t="str">
            <v>BSK</v>
          </cell>
          <cell r="C19" t="str">
            <v>BLUE SKY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 t="str">
            <v>BULG</v>
          </cell>
          <cell r="C20" t="str">
            <v>Булган брокер ХХК</v>
          </cell>
          <cell r="D20">
            <v>0</v>
          </cell>
          <cell r="E20">
            <v>0</v>
          </cell>
          <cell r="F20">
            <v>76</v>
          </cell>
          <cell r="G20">
            <v>579500</v>
          </cell>
          <cell r="H20">
            <v>579500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 t="str">
            <v>BUMB</v>
          </cell>
          <cell r="C21" t="str">
            <v>Бумбат-Алтай ХХК</v>
          </cell>
          <cell r="D21">
            <v>126738</v>
          </cell>
          <cell r="E21">
            <v>32264493</v>
          </cell>
          <cell r="F21">
            <v>395085</v>
          </cell>
          <cell r="G21">
            <v>101562241</v>
          </cell>
          <cell r="H21">
            <v>133826734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924413</v>
          </cell>
          <cell r="E22">
            <v>59852890</v>
          </cell>
          <cell r="F22">
            <v>529491</v>
          </cell>
          <cell r="G22">
            <v>43017911</v>
          </cell>
          <cell r="H22">
            <v>102870801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 t="str">
            <v>CTRL</v>
          </cell>
          <cell r="C24" t="str">
            <v>Централ секьюритийз ҮЦК</v>
          </cell>
          <cell r="D24">
            <v>30711</v>
          </cell>
          <cell r="E24">
            <v>11484935</v>
          </cell>
          <cell r="F24">
            <v>64981</v>
          </cell>
          <cell r="G24">
            <v>10920020</v>
          </cell>
          <cell r="H24">
            <v>22404955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11525</v>
          </cell>
          <cell r="E26">
            <v>264221100</v>
          </cell>
          <cell r="F26">
            <v>0</v>
          </cell>
          <cell r="G26">
            <v>0</v>
          </cell>
          <cell r="H26">
            <v>264221100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18271</v>
          </cell>
          <cell r="E28">
            <v>3906013</v>
          </cell>
          <cell r="F28">
            <v>108031</v>
          </cell>
          <cell r="G28">
            <v>20053213</v>
          </cell>
          <cell r="H28">
            <v>23959226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87</v>
          </cell>
          <cell r="E29">
            <v>49590</v>
          </cell>
          <cell r="F29">
            <v>0</v>
          </cell>
          <cell r="G29">
            <v>0</v>
          </cell>
          <cell r="H29">
            <v>49590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989256</v>
          </cell>
          <cell r="E34">
            <v>359726190</v>
          </cell>
          <cell r="F34">
            <v>445516</v>
          </cell>
          <cell r="G34">
            <v>160135635</v>
          </cell>
          <cell r="H34">
            <v>519861825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4825</v>
          </cell>
          <cell r="E35">
            <v>297509</v>
          </cell>
          <cell r="F35">
            <v>3338</v>
          </cell>
          <cell r="G35">
            <v>24701200</v>
          </cell>
          <cell r="H35">
            <v>24998709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 t="str">
            <v>GDSC</v>
          </cell>
          <cell r="C36" t="str">
            <v>Гүүдсек ХХК</v>
          </cell>
          <cell r="D36">
            <v>3730</v>
          </cell>
          <cell r="E36">
            <v>641793</v>
          </cell>
          <cell r="F36">
            <v>16290</v>
          </cell>
          <cell r="G36">
            <v>10244142</v>
          </cell>
          <cell r="H36">
            <v>10885935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1201057</v>
          </cell>
          <cell r="E37">
            <v>175706185</v>
          </cell>
          <cell r="F37">
            <v>920335</v>
          </cell>
          <cell r="G37">
            <v>181806842</v>
          </cell>
          <cell r="H37">
            <v>357513027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HUN</v>
          </cell>
          <cell r="C39" t="str">
            <v>Хүннү Эмпайр ХХК</v>
          </cell>
          <cell r="D39">
            <v>5413</v>
          </cell>
          <cell r="E39">
            <v>2361623</v>
          </cell>
          <cell r="F39">
            <v>85780</v>
          </cell>
          <cell r="G39">
            <v>13402930</v>
          </cell>
          <cell r="H39">
            <v>15764553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INVC</v>
          </cell>
          <cell r="C40" t="str">
            <v>Инвескор капитал ҮЦК</v>
          </cell>
          <cell r="D40">
            <v>63702</v>
          </cell>
          <cell r="E40">
            <v>113549359</v>
          </cell>
          <cell r="F40">
            <v>315</v>
          </cell>
          <cell r="G40">
            <v>564350</v>
          </cell>
          <cell r="H40">
            <v>114113709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8766</v>
          </cell>
          <cell r="E42">
            <v>61469790</v>
          </cell>
          <cell r="F42">
            <v>26065</v>
          </cell>
          <cell r="G42">
            <v>4169960</v>
          </cell>
          <cell r="H42">
            <v>65639750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B43" t="str">
            <v>MERG</v>
          </cell>
          <cell r="C43" t="str">
            <v>Мэргэн санаа ХХК</v>
          </cell>
          <cell r="D43">
            <v>457</v>
          </cell>
          <cell r="E43">
            <v>115840</v>
          </cell>
          <cell r="F43">
            <v>691</v>
          </cell>
          <cell r="G43">
            <v>1528575</v>
          </cell>
          <cell r="H43">
            <v>1644415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MIBG</v>
          </cell>
          <cell r="C44" t="str">
            <v>Эм Ай Би Жи ХХК</v>
          </cell>
          <cell r="D44">
            <v>51502</v>
          </cell>
          <cell r="E44">
            <v>30960600</v>
          </cell>
          <cell r="F44">
            <v>9031</v>
          </cell>
          <cell r="G44">
            <v>66574160</v>
          </cell>
          <cell r="H44">
            <v>97534760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B45" t="str">
            <v>MICC</v>
          </cell>
          <cell r="C45" t="str">
            <v>Эм Ай Си Си ХХК</v>
          </cell>
          <cell r="D45">
            <v>0</v>
          </cell>
          <cell r="E45">
            <v>0</v>
          </cell>
          <cell r="F45">
            <v>7605</v>
          </cell>
          <cell r="G45">
            <v>2192550</v>
          </cell>
          <cell r="H45">
            <v>2192550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1841532</v>
          </cell>
          <cell r="E46">
            <v>230759708</v>
          </cell>
          <cell r="F46">
            <v>746967</v>
          </cell>
          <cell r="G46">
            <v>107785224</v>
          </cell>
          <cell r="H46">
            <v>338544932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5711</v>
          </cell>
          <cell r="E48">
            <v>1924145</v>
          </cell>
          <cell r="F48">
            <v>26564</v>
          </cell>
          <cell r="G48">
            <v>3497912</v>
          </cell>
          <cell r="H48">
            <v>5422057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B49" t="str">
            <v>MSEC</v>
          </cell>
          <cell r="C49" t="str">
            <v>Монсек ХХК</v>
          </cell>
          <cell r="D49">
            <v>39445</v>
          </cell>
          <cell r="E49">
            <v>16269204</v>
          </cell>
          <cell r="F49">
            <v>46587</v>
          </cell>
          <cell r="G49">
            <v>9876494</v>
          </cell>
          <cell r="H49">
            <v>26145698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68099</v>
          </cell>
          <cell r="E51">
            <v>15017094</v>
          </cell>
          <cell r="F51">
            <v>230474</v>
          </cell>
          <cell r="G51">
            <v>35788227</v>
          </cell>
          <cell r="H51">
            <v>50805321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0</v>
          </cell>
          <cell r="E52">
            <v>0</v>
          </cell>
          <cell r="F52">
            <v>4000</v>
          </cell>
          <cell r="G52">
            <v>1160000</v>
          </cell>
          <cell r="H52">
            <v>1160000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B55" t="str">
            <v>SECP</v>
          </cell>
          <cell r="C55" t="str">
            <v>СИКАП</v>
          </cell>
          <cell r="D55">
            <v>1959</v>
          </cell>
          <cell r="E55">
            <v>1959000</v>
          </cell>
          <cell r="F55">
            <v>0</v>
          </cell>
          <cell r="G55">
            <v>0</v>
          </cell>
          <cell r="H55">
            <v>1959000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149</v>
          </cell>
          <cell r="G56">
            <v>74649</v>
          </cell>
          <cell r="H56">
            <v>74649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SILS</v>
          </cell>
          <cell r="C57" t="str">
            <v>Силвэр лайт секюритиз ҮЦК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B58" t="str">
            <v>STIN</v>
          </cell>
          <cell r="C58" t="str">
            <v>Стандарт инвестмент ХХК</v>
          </cell>
          <cell r="D58">
            <v>280621</v>
          </cell>
          <cell r="E58">
            <v>77569591</v>
          </cell>
          <cell r="F58">
            <v>444928</v>
          </cell>
          <cell r="G58">
            <v>107460589</v>
          </cell>
          <cell r="H58">
            <v>185030180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B59" t="str">
            <v>TABO</v>
          </cell>
          <cell r="C59" t="str">
            <v>Таван богд ХХК</v>
          </cell>
          <cell r="D59">
            <v>0</v>
          </cell>
          <cell r="E59">
            <v>0</v>
          </cell>
          <cell r="F59">
            <v>40765</v>
          </cell>
          <cell r="G59">
            <v>21819620</v>
          </cell>
          <cell r="H59">
            <v>21819620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B60" t="str">
            <v>TCHB</v>
          </cell>
          <cell r="C60" t="str">
            <v>Тулгат чандмань баян ХХК</v>
          </cell>
          <cell r="D60">
            <v>28781</v>
          </cell>
          <cell r="E60">
            <v>9194520</v>
          </cell>
          <cell r="F60">
            <v>169022</v>
          </cell>
          <cell r="G60">
            <v>292838609</v>
          </cell>
          <cell r="H60">
            <v>302033129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B61" t="str">
            <v>TDB</v>
          </cell>
          <cell r="C61" t="str">
            <v>Ти Ди Би Капитал ХХК</v>
          </cell>
          <cell r="D61">
            <v>1118522</v>
          </cell>
          <cell r="E61">
            <v>14359663260</v>
          </cell>
          <cell r="F61">
            <v>1342235</v>
          </cell>
          <cell r="G61">
            <v>14416466021</v>
          </cell>
          <cell r="H61">
            <v>28776129281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B62" t="str">
            <v>TNGR</v>
          </cell>
          <cell r="C62" t="str">
            <v>Тэнгэр капитал ХХК</v>
          </cell>
          <cell r="D62">
            <v>15332</v>
          </cell>
          <cell r="E62">
            <v>4493844</v>
          </cell>
          <cell r="F62">
            <v>0</v>
          </cell>
          <cell r="G62">
            <v>0</v>
          </cell>
          <cell r="H62">
            <v>4493844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B63" t="str">
            <v>TTOL</v>
          </cell>
          <cell r="C63" t="str">
            <v>Апекс Капитал ҮЦК</v>
          </cell>
          <cell r="D63">
            <v>109101</v>
          </cell>
          <cell r="E63">
            <v>19533439</v>
          </cell>
          <cell r="F63">
            <v>151209</v>
          </cell>
          <cell r="G63">
            <v>59654407</v>
          </cell>
          <cell r="H63">
            <v>79187846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B64" t="str">
            <v>UNDR</v>
          </cell>
          <cell r="C64" t="str">
            <v>Өндөрхаан инвест ХХК</v>
          </cell>
          <cell r="D64">
            <v>14753</v>
          </cell>
          <cell r="E64">
            <v>3596136</v>
          </cell>
          <cell r="F64">
            <v>32449</v>
          </cell>
          <cell r="G64">
            <v>15359962</v>
          </cell>
          <cell r="H64">
            <v>18956098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B66" t="str">
            <v>ZGB</v>
          </cell>
          <cell r="C66" t="str">
            <v>Зэт жи би ХХК</v>
          </cell>
          <cell r="D66">
            <v>3542</v>
          </cell>
          <cell r="E66">
            <v>1037806</v>
          </cell>
          <cell r="F66">
            <v>416</v>
          </cell>
          <cell r="G66">
            <v>7072000</v>
          </cell>
          <cell r="H66">
            <v>8109806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B67" t="str">
            <v>ZRGD</v>
          </cell>
          <cell r="C67" t="str">
            <v>Зэргэд ХХК</v>
          </cell>
          <cell r="D67">
            <v>11468</v>
          </cell>
          <cell r="E67">
            <v>2014035</v>
          </cell>
          <cell r="F67">
            <v>1088557</v>
          </cell>
          <cell r="G67">
            <v>88221695</v>
          </cell>
          <cell r="H67">
            <v>90235730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B68" t="str">
            <v>нийт</v>
          </cell>
          <cell r="C68">
            <v>0</v>
          </cell>
          <cell r="D68">
            <v>7897265</v>
          </cell>
          <cell r="E68">
            <v>16237442926</v>
          </cell>
          <cell r="F68">
            <v>7897265</v>
          </cell>
          <cell r="G68">
            <v>16237442924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tabSelected="1" view="pageBreakPreview" zoomScale="70" zoomScaleNormal="70" zoomScaleSheetLayoutView="70" workbookViewId="0">
      <pane xSplit="3" ySplit="15" topLeftCell="F16" activePane="bottomRight" state="frozen"/>
      <selection pane="topRight" activeCell="D1" sqref="D1"/>
      <selection pane="bottomLeft" activeCell="A16" sqref="A16"/>
      <selection pane="bottomRight" activeCell="N16" sqref="N16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5.42578125" style="1" bestFit="1" customWidth="1"/>
    <col min="4" max="4" width="11" style="1" customWidth="1"/>
    <col min="5" max="5" width="15.5703125" style="1" customWidth="1"/>
    <col min="6" max="6" width="12.7109375" style="1" customWidth="1"/>
    <col min="7" max="7" width="22.28515625" style="2" customWidth="1"/>
    <col min="8" max="8" width="21.7109375" style="3" customWidth="1"/>
    <col min="9" max="9" width="18" style="3" customWidth="1"/>
    <col min="10" max="10" width="21.7109375" style="1" bestFit="1" customWidth="1"/>
    <col min="11" max="11" width="13.7109375" style="1" customWidth="1"/>
    <col min="12" max="12" width="19.7109375" style="1" customWidth="1"/>
    <col min="13" max="13" width="22.28515625" style="1" customWidth="1"/>
    <col min="14" max="14" width="22.7109375" style="1" customWidth="1"/>
    <col min="15" max="15" width="15.85546875" style="1" customWidth="1"/>
    <col min="16" max="16" width="24.42578125" style="1" customWidth="1"/>
    <col min="17" max="17" width="22.28515625" style="4" bestFit="1" customWidth="1"/>
    <col min="18" max="257" width="9.140625" style="1"/>
    <col min="258" max="258" width="4.28515625" style="1" customWidth="1"/>
    <col min="259" max="259" width="9.85546875" style="1" customWidth="1"/>
    <col min="260" max="260" width="55.42578125" style="1" bestFit="1" customWidth="1"/>
    <col min="261" max="261" width="12.85546875" style="1" customWidth="1"/>
    <col min="262" max="262" width="14.85546875" style="1" customWidth="1"/>
    <col min="263" max="263" width="14.28515625" style="1" customWidth="1"/>
    <col min="264" max="264" width="20.7109375" style="1" customWidth="1"/>
    <col min="265" max="265" width="21" style="1" customWidth="1"/>
    <col min="266" max="267" width="21.28515625" style="1" customWidth="1"/>
    <col min="268" max="269" width="22.42578125" style="1" bestFit="1" customWidth="1"/>
    <col min="270" max="270" width="22.28515625" style="1" bestFit="1" customWidth="1"/>
    <col min="271" max="271" width="16.7109375" style="1" customWidth="1"/>
    <col min="272" max="272" width="21.42578125" style="1" bestFit="1" customWidth="1"/>
    <col min="273" max="273" width="22.28515625" style="1" bestFit="1" customWidth="1"/>
    <col min="274" max="513" width="9.140625" style="1"/>
    <col min="514" max="514" width="4.28515625" style="1" customWidth="1"/>
    <col min="515" max="515" width="9.85546875" style="1" customWidth="1"/>
    <col min="516" max="516" width="55.42578125" style="1" bestFit="1" customWidth="1"/>
    <col min="517" max="517" width="12.85546875" style="1" customWidth="1"/>
    <col min="518" max="518" width="14.85546875" style="1" customWidth="1"/>
    <col min="519" max="519" width="14.28515625" style="1" customWidth="1"/>
    <col min="520" max="520" width="20.7109375" style="1" customWidth="1"/>
    <col min="521" max="521" width="21" style="1" customWidth="1"/>
    <col min="522" max="523" width="21.28515625" style="1" customWidth="1"/>
    <col min="524" max="525" width="22.42578125" style="1" bestFit="1" customWidth="1"/>
    <col min="526" max="526" width="22.28515625" style="1" bestFit="1" customWidth="1"/>
    <col min="527" max="527" width="16.7109375" style="1" customWidth="1"/>
    <col min="528" max="528" width="21.42578125" style="1" bestFit="1" customWidth="1"/>
    <col min="529" max="529" width="22.28515625" style="1" bestFit="1" customWidth="1"/>
    <col min="530" max="769" width="9.140625" style="1"/>
    <col min="770" max="770" width="4.28515625" style="1" customWidth="1"/>
    <col min="771" max="771" width="9.85546875" style="1" customWidth="1"/>
    <col min="772" max="772" width="55.42578125" style="1" bestFit="1" customWidth="1"/>
    <col min="773" max="773" width="12.85546875" style="1" customWidth="1"/>
    <col min="774" max="774" width="14.85546875" style="1" customWidth="1"/>
    <col min="775" max="775" width="14.28515625" style="1" customWidth="1"/>
    <col min="776" max="776" width="20.7109375" style="1" customWidth="1"/>
    <col min="777" max="777" width="21" style="1" customWidth="1"/>
    <col min="778" max="779" width="21.28515625" style="1" customWidth="1"/>
    <col min="780" max="781" width="22.42578125" style="1" bestFit="1" customWidth="1"/>
    <col min="782" max="782" width="22.28515625" style="1" bestFit="1" customWidth="1"/>
    <col min="783" max="783" width="16.7109375" style="1" customWidth="1"/>
    <col min="784" max="784" width="21.42578125" style="1" bestFit="1" customWidth="1"/>
    <col min="785" max="785" width="22.28515625" style="1" bestFit="1" customWidth="1"/>
    <col min="786" max="1025" width="9.140625" style="1"/>
    <col min="1026" max="1026" width="4.28515625" style="1" customWidth="1"/>
    <col min="1027" max="1027" width="9.85546875" style="1" customWidth="1"/>
    <col min="1028" max="1028" width="55.42578125" style="1" bestFit="1" customWidth="1"/>
    <col min="1029" max="1029" width="12.85546875" style="1" customWidth="1"/>
    <col min="1030" max="1030" width="14.85546875" style="1" customWidth="1"/>
    <col min="1031" max="1031" width="14.28515625" style="1" customWidth="1"/>
    <col min="1032" max="1032" width="20.7109375" style="1" customWidth="1"/>
    <col min="1033" max="1033" width="21" style="1" customWidth="1"/>
    <col min="1034" max="1035" width="21.28515625" style="1" customWidth="1"/>
    <col min="1036" max="1037" width="22.42578125" style="1" bestFit="1" customWidth="1"/>
    <col min="1038" max="1038" width="22.28515625" style="1" bestFit="1" customWidth="1"/>
    <col min="1039" max="1039" width="16.7109375" style="1" customWidth="1"/>
    <col min="1040" max="1040" width="21.42578125" style="1" bestFit="1" customWidth="1"/>
    <col min="1041" max="1041" width="22.28515625" style="1" bestFit="1" customWidth="1"/>
    <col min="1042" max="1281" width="9.140625" style="1"/>
    <col min="1282" max="1282" width="4.28515625" style="1" customWidth="1"/>
    <col min="1283" max="1283" width="9.85546875" style="1" customWidth="1"/>
    <col min="1284" max="1284" width="55.42578125" style="1" bestFit="1" customWidth="1"/>
    <col min="1285" max="1285" width="12.85546875" style="1" customWidth="1"/>
    <col min="1286" max="1286" width="14.85546875" style="1" customWidth="1"/>
    <col min="1287" max="1287" width="14.28515625" style="1" customWidth="1"/>
    <col min="1288" max="1288" width="20.7109375" style="1" customWidth="1"/>
    <col min="1289" max="1289" width="21" style="1" customWidth="1"/>
    <col min="1290" max="1291" width="21.28515625" style="1" customWidth="1"/>
    <col min="1292" max="1293" width="22.42578125" style="1" bestFit="1" customWidth="1"/>
    <col min="1294" max="1294" width="22.28515625" style="1" bestFit="1" customWidth="1"/>
    <col min="1295" max="1295" width="16.7109375" style="1" customWidth="1"/>
    <col min="1296" max="1296" width="21.42578125" style="1" bestFit="1" customWidth="1"/>
    <col min="1297" max="1297" width="22.28515625" style="1" bestFit="1" customWidth="1"/>
    <col min="1298" max="1537" width="9.140625" style="1"/>
    <col min="1538" max="1538" width="4.28515625" style="1" customWidth="1"/>
    <col min="1539" max="1539" width="9.85546875" style="1" customWidth="1"/>
    <col min="1540" max="1540" width="55.42578125" style="1" bestFit="1" customWidth="1"/>
    <col min="1541" max="1541" width="12.85546875" style="1" customWidth="1"/>
    <col min="1542" max="1542" width="14.85546875" style="1" customWidth="1"/>
    <col min="1543" max="1543" width="14.28515625" style="1" customWidth="1"/>
    <col min="1544" max="1544" width="20.7109375" style="1" customWidth="1"/>
    <col min="1545" max="1545" width="21" style="1" customWidth="1"/>
    <col min="1546" max="1547" width="21.28515625" style="1" customWidth="1"/>
    <col min="1548" max="1549" width="22.42578125" style="1" bestFit="1" customWidth="1"/>
    <col min="1550" max="1550" width="22.28515625" style="1" bestFit="1" customWidth="1"/>
    <col min="1551" max="1551" width="16.7109375" style="1" customWidth="1"/>
    <col min="1552" max="1552" width="21.42578125" style="1" bestFit="1" customWidth="1"/>
    <col min="1553" max="1553" width="22.28515625" style="1" bestFit="1" customWidth="1"/>
    <col min="1554" max="1793" width="9.140625" style="1"/>
    <col min="1794" max="1794" width="4.28515625" style="1" customWidth="1"/>
    <col min="1795" max="1795" width="9.85546875" style="1" customWidth="1"/>
    <col min="1796" max="1796" width="55.42578125" style="1" bestFit="1" customWidth="1"/>
    <col min="1797" max="1797" width="12.85546875" style="1" customWidth="1"/>
    <col min="1798" max="1798" width="14.85546875" style="1" customWidth="1"/>
    <col min="1799" max="1799" width="14.28515625" style="1" customWidth="1"/>
    <col min="1800" max="1800" width="20.7109375" style="1" customWidth="1"/>
    <col min="1801" max="1801" width="21" style="1" customWidth="1"/>
    <col min="1802" max="1803" width="21.28515625" style="1" customWidth="1"/>
    <col min="1804" max="1805" width="22.42578125" style="1" bestFit="1" customWidth="1"/>
    <col min="1806" max="1806" width="22.28515625" style="1" bestFit="1" customWidth="1"/>
    <col min="1807" max="1807" width="16.7109375" style="1" customWidth="1"/>
    <col min="1808" max="1808" width="21.42578125" style="1" bestFit="1" customWidth="1"/>
    <col min="1809" max="1809" width="22.28515625" style="1" bestFit="1" customWidth="1"/>
    <col min="1810" max="2049" width="9.140625" style="1"/>
    <col min="2050" max="2050" width="4.28515625" style="1" customWidth="1"/>
    <col min="2051" max="2051" width="9.85546875" style="1" customWidth="1"/>
    <col min="2052" max="2052" width="55.42578125" style="1" bestFit="1" customWidth="1"/>
    <col min="2053" max="2053" width="12.85546875" style="1" customWidth="1"/>
    <col min="2054" max="2054" width="14.85546875" style="1" customWidth="1"/>
    <col min="2055" max="2055" width="14.28515625" style="1" customWidth="1"/>
    <col min="2056" max="2056" width="20.7109375" style="1" customWidth="1"/>
    <col min="2057" max="2057" width="21" style="1" customWidth="1"/>
    <col min="2058" max="2059" width="21.28515625" style="1" customWidth="1"/>
    <col min="2060" max="2061" width="22.42578125" style="1" bestFit="1" customWidth="1"/>
    <col min="2062" max="2062" width="22.28515625" style="1" bestFit="1" customWidth="1"/>
    <col min="2063" max="2063" width="16.7109375" style="1" customWidth="1"/>
    <col min="2064" max="2064" width="21.42578125" style="1" bestFit="1" customWidth="1"/>
    <col min="2065" max="2065" width="22.28515625" style="1" bestFit="1" customWidth="1"/>
    <col min="2066" max="2305" width="9.140625" style="1"/>
    <col min="2306" max="2306" width="4.28515625" style="1" customWidth="1"/>
    <col min="2307" max="2307" width="9.85546875" style="1" customWidth="1"/>
    <col min="2308" max="2308" width="55.42578125" style="1" bestFit="1" customWidth="1"/>
    <col min="2309" max="2309" width="12.85546875" style="1" customWidth="1"/>
    <col min="2310" max="2310" width="14.85546875" style="1" customWidth="1"/>
    <col min="2311" max="2311" width="14.28515625" style="1" customWidth="1"/>
    <col min="2312" max="2312" width="20.7109375" style="1" customWidth="1"/>
    <col min="2313" max="2313" width="21" style="1" customWidth="1"/>
    <col min="2314" max="2315" width="21.28515625" style="1" customWidth="1"/>
    <col min="2316" max="2317" width="22.42578125" style="1" bestFit="1" customWidth="1"/>
    <col min="2318" max="2318" width="22.28515625" style="1" bestFit="1" customWidth="1"/>
    <col min="2319" max="2319" width="16.7109375" style="1" customWidth="1"/>
    <col min="2320" max="2320" width="21.42578125" style="1" bestFit="1" customWidth="1"/>
    <col min="2321" max="2321" width="22.28515625" style="1" bestFit="1" customWidth="1"/>
    <col min="2322" max="2561" width="9.140625" style="1"/>
    <col min="2562" max="2562" width="4.28515625" style="1" customWidth="1"/>
    <col min="2563" max="2563" width="9.85546875" style="1" customWidth="1"/>
    <col min="2564" max="2564" width="55.42578125" style="1" bestFit="1" customWidth="1"/>
    <col min="2565" max="2565" width="12.85546875" style="1" customWidth="1"/>
    <col min="2566" max="2566" width="14.85546875" style="1" customWidth="1"/>
    <col min="2567" max="2567" width="14.28515625" style="1" customWidth="1"/>
    <col min="2568" max="2568" width="20.7109375" style="1" customWidth="1"/>
    <col min="2569" max="2569" width="21" style="1" customWidth="1"/>
    <col min="2570" max="2571" width="21.28515625" style="1" customWidth="1"/>
    <col min="2572" max="2573" width="22.42578125" style="1" bestFit="1" customWidth="1"/>
    <col min="2574" max="2574" width="22.28515625" style="1" bestFit="1" customWidth="1"/>
    <col min="2575" max="2575" width="16.7109375" style="1" customWidth="1"/>
    <col min="2576" max="2576" width="21.42578125" style="1" bestFit="1" customWidth="1"/>
    <col min="2577" max="2577" width="22.28515625" style="1" bestFit="1" customWidth="1"/>
    <col min="2578" max="2817" width="9.140625" style="1"/>
    <col min="2818" max="2818" width="4.28515625" style="1" customWidth="1"/>
    <col min="2819" max="2819" width="9.85546875" style="1" customWidth="1"/>
    <col min="2820" max="2820" width="55.42578125" style="1" bestFit="1" customWidth="1"/>
    <col min="2821" max="2821" width="12.85546875" style="1" customWidth="1"/>
    <col min="2822" max="2822" width="14.85546875" style="1" customWidth="1"/>
    <col min="2823" max="2823" width="14.28515625" style="1" customWidth="1"/>
    <col min="2824" max="2824" width="20.7109375" style="1" customWidth="1"/>
    <col min="2825" max="2825" width="21" style="1" customWidth="1"/>
    <col min="2826" max="2827" width="21.28515625" style="1" customWidth="1"/>
    <col min="2828" max="2829" width="22.42578125" style="1" bestFit="1" customWidth="1"/>
    <col min="2830" max="2830" width="22.28515625" style="1" bestFit="1" customWidth="1"/>
    <col min="2831" max="2831" width="16.7109375" style="1" customWidth="1"/>
    <col min="2832" max="2832" width="21.42578125" style="1" bestFit="1" customWidth="1"/>
    <col min="2833" max="2833" width="22.28515625" style="1" bestFit="1" customWidth="1"/>
    <col min="2834" max="3073" width="9.140625" style="1"/>
    <col min="3074" max="3074" width="4.28515625" style="1" customWidth="1"/>
    <col min="3075" max="3075" width="9.85546875" style="1" customWidth="1"/>
    <col min="3076" max="3076" width="55.42578125" style="1" bestFit="1" customWidth="1"/>
    <col min="3077" max="3077" width="12.85546875" style="1" customWidth="1"/>
    <col min="3078" max="3078" width="14.85546875" style="1" customWidth="1"/>
    <col min="3079" max="3079" width="14.28515625" style="1" customWidth="1"/>
    <col min="3080" max="3080" width="20.7109375" style="1" customWidth="1"/>
    <col min="3081" max="3081" width="21" style="1" customWidth="1"/>
    <col min="3082" max="3083" width="21.28515625" style="1" customWidth="1"/>
    <col min="3084" max="3085" width="22.42578125" style="1" bestFit="1" customWidth="1"/>
    <col min="3086" max="3086" width="22.28515625" style="1" bestFit="1" customWidth="1"/>
    <col min="3087" max="3087" width="16.7109375" style="1" customWidth="1"/>
    <col min="3088" max="3088" width="21.42578125" style="1" bestFit="1" customWidth="1"/>
    <col min="3089" max="3089" width="22.28515625" style="1" bestFit="1" customWidth="1"/>
    <col min="3090" max="3329" width="9.140625" style="1"/>
    <col min="3330" max="3330" width="4.28515625" style="1" customWidth="1"/>
    <col min="3331" max="3331" width="9.85546875" style="1" customWidth="1"/>
    <col min="3332" max="3332" width="55.42578125" style="1" bestFit="1" customWidth="1"/>
    <col min="3333" max="3333" width="12.85546875" style="1" customWidth="1"/>
    <col min="3334" max="3334" width="14.85546875" style="1" customWidth="1"/>
    <col min="3335" max="3335" width="14.28515625" style="1" customWidth="1"/>
    <col min="3336" max="3336" width="20.7109375" style="1" customWidth="1"/>
    <col min="3337" max="3337" width="21" style="1" customWidth="1"/>
    <col min="3338" max="3339" width="21.28515625" style="1" customWidth="1"/>
    <col min="3340" max="3341" width="22.42578125" style="1" bestFit="1" customWidth="1"/>
    <col min="3342" max="3342" width="22.28515625" style="1" bestFit="1" customWidth="1"/>
    <col min="3343" max="3343" width="16.7109375" style="1" customWidth="1"/>
    <col min="3344" max="3344" width="21.42578125" style="1" bestFit="1" customWidth="1"/>
    <col min="3345" max="3345" width="22.28515625" style="1" bestFit="1" customWidth="1"/>
    <col min="3346" max="3585" width="9.140625" style="1"/>
    <col min="3586" max="3586" width="4.28515625" style="1" customWidth="1"/>
    <col min="3587" max="3587" width="9.85546875" style="1" customWidth="1"/>
    <col min="3588" max="3588" width="55.42578125" style="1" bestFit="1" customWidth="1"/>
    <col min="3589" max="3589" width="12.85546875" style="1" customWidth="1"/>
    <col min="3590" max="3590" width="14.85546875" style="1" customWidth="1"/>
    <col min="3591" max="3591" width="14.28515625" style="1" customWidth="1"/>
    <col min="3592" max="3592" width="20.7109375" style="1" customWidth="1"/>
    <col min="3593" max="3593" width="21" style="1" customWidth="1"/>
    <col min="3594" max="3595" width="21.28515625" style="1" customWidth="1"/>
    <col min="3596" max="3597" width="22.42578125" style="1" bestFit="1" customWidth="1"/>
    <col min="3598" max="3598" width="22.28515625" style="1" bestFit="1" customWidth="1"/>
    <col min="3599" max="3599" width="16.7109375" style="1" customWidth="1"/>
    <col min="3600" max="3600" width="21.42578125" style="1" bestFit="1" customWidth="1"/>
    <col min="3601" max="3601" width="22.28515625" style="1" bestFit="1" customWidth="1"/>
    <col min="3602" max="3841" width="9.140625" style="1"/>
    <col min="3842" max="3842" width="4.28515625" style="1" customWidth="1"/>
    <col min="3843" max="3843" width="9.85546875" style="1" customWidth="1"/>
    <col min="3844" max="3844" width="55.42578125" style="1" bestFit="1" customWidth="1"/>
    <col min="3845" max="3845" width="12.85546875" style="1" customWidth="1"/>
    <col min="3846" max="3846" width="14.85546875" style="1" customWidth="1"/>
    <col min="3847" max="3847" width="14.28515625" style="1" customWidth="1"/>
    <col min="3848" max="3848" width="20.7109375" style="1" customWidth="1"/>
    <col min="3849" max="3849" width="21" style="1" customWidth="1"/>
    <col min="3850" max="3851" width="21.28515625" style="1" customWidth="1"/>
    <col min="3852" max="3853" width="22.42578125" style="1" bestFit="1" customWidth="1"/>
    <col min="3854" max="3854" width="22.28515625" style="1" bestFit="1" customWidth="1"/>
    <col min="3855" max="3855" width="16.7109375" style="1" customWidth="1"/>
    <col min="3856" max="3856" width="21.42578125" style="1" bestFit="1" customWidth="1"/>
    <col min="3857" max="3857" width="22.28515625" style="1" bestFit="1" customWidth="1"/>
    <col min="3858" max="4097" width="9.140625" style="1"/>
    <col min="4098" max="4098" width="4.28515625" style="1" customWidth="1"/>
    <col min="4099" max="4099" width="9.85546875" style="1" customWidth="1"/>
    <col min="4100" max="4100" width="55.42578125" style="1" bestFit="1" customWidth="1"/>
    <col min="4101" max="4101" width="12.85546875" style="1" customWidth="1"/>
    <col min="4102" max="4102" width="14.85546875" style="1" customWidth="1"/>
    <col min="4103" max="4103" width="14.28515625" style="1" customWidth="1"/>
    <col min="4104" max="4104" width="20.7109375" style="1" customWidth="1"/>
    <col min="4105" max="4105" width="21" style="1" customWidth="1"/>
    <col min="4106" max="4107" width="21.28515625" style="1" customWidth="1"/>
    <col min="4108" max="4109" width="22.42578125" style="1" bestFit="1" customWidth="1"/>
    <col min="4110" max="4110" width="22.28515625" style="1" bestFit="1" customWidth="1"/>
    <col min="4111" max="4111" width="16.7109375" style="1" customWidth="1"/>
    <col min="4112" max="4112" width="21.42578125" style="1" bestFit="1" customWidth="1"/>
    <col min="4113" max="4113" width="22.28515625" style="1" bestFit="1" customWidth="1"/>
    <col min="4114" max="4353" width="9.140625" style="1"/>
    <col min="4354" max="4354" width="4.28515625" style="1" customWidth="1"/>
    <col min="4355" max="4355" width="9.85546875" style="1" customWidth="1"/>
    <col min="4356" max="4356" width="55.42578125" style="1" bestFit="1" customWidth="1"/>
    <col min="4357" max="4357" width="12.85546875" style="1" customWidth="1"/>
    <col min="4358" max="4358" width="14.85546875" style="1" customWidth="1"/>
    <col min="4359" max="4359" width="14.28515625" style="1" customWidth="1"/>
    <col min="4360" max="4360" width="20.7109375" style="1" customWidth="1"/>
    <col min="4361" max="4361" width="21" style="1" customWidth="1"/>
    <col min="4362" max="4363" width="21.28515625" style="1" customWidth="1"/>
    <col min="4364" max="4365" width="22.42578125" style="1" bestFit="1" customWidth="1"/>
    <col min="4366" max="4366" width="22.28515625" style="1" bestFit="1" customWidth="1"/>
    <col min="4367" max="4367" width="16.7109375" style="1" customWidth="1"/>
    <col min="4368" max="4368" width="21.42578125" style="1" bestFit="1" customWidth="1"/>
    <col min="4369" max="4369" width="22.28515625" style="1" bestFit="1" customWidth="1"/>
    <col min="4370" max="4609" width="9.140625" style="1"/>
    <col min="4610" max="4610" width="4.28515625" style="1" customWidth="1"/>
    <col min="4611" max="4611" width="9.85546875" style="1" customWidth="1"/>
    <col min="4612" max="4612" width="55.42578125" style="1" bestFit="1" customWidth="1"/>
    <col min="4613" max="4613" width="12.85546875" style="1" customWidth="1"/>
    <col min="4614" max="4614" width="14.85546875" style="1" customWidth="1"/>
    <col min="4615" max="4615" width="14.28515625" style="1" customWidth="1"/>
    <col min="4616" max="4616" width="20.7109375" style="1" customWidth="1"/>
    <col min="4617" max="4617" width="21" style="1" customWidth="1"/>
    <col min="4618" max="4619" width="21.28515625" style="1" customWidth="1"/>
    <col min="4620" max="4621" width="22.42578125" style="1" bestFit="1" customWidth="1"/>
    <col min="4622" max="4622" width="22.28515625" style="1" bestFit="1" customWidth="1"/>
    <col min="4623" max="4623" width="16.7109375" style="1" customWidth="1"/>
    <col min="4624" max="4624" width="21.42578125" style="1" bestFit="1" customWidth="1"/>
    <col min="4625" max="4625" width="22.28515625" style="1" bestFit="1" customWidth="1"/>
    <col min="4626" max="4865" width="9.140625" style="1"/>
    <col min="4866" max="4866" width="4.28515625" style="1" customWidth="1"/>
    <col min="4867" max="4867" width="9.85546875" style="1" customWidth="1"/>
    <col min="4868" max="4868" width="55.42578125" style="1" bestFit="1" customWidth="1"/>
    <col min="4869" max="4869" width="12.85546875" style="1" customWidth="1"/>
    <col min="4870" max="4870" width="14.85546875" style="1" customWidth="1"/>
    <col min="4871" max="4871" width="14.28515625" style="1" customWidth="1"/>
    <col min="4872" max="4872" width="20.7109375" style="1" customWidth="1"/>
    <col min="4873" max="4873" width="21" style="1" customWidth="1"/>
    <col min="4874" max="4875" width="21.28515625" style="1" customWidth="1"/>
    <col min="4876" max="4877" width="22.42578125" style="1" bestFit="1" customWidth="1"/>
    <col min="4878" max="4878" width="22.28515625" style="1" bestFit="1" customWidth="1"/>
    <col min="4879" max="4879" width="16.7109375" style="1" customWidth="1"/>
    <col min="4880" max="4880" width="21.42578125" style="1" bestFit="1" customWidth="1"/>
    <col min="4881" max="4881" width="22.28515625" style="1" bestFit="1" customWidth="1"/>
    <col min="4882" max="5121" width="9.140625" style="1"/>
    <col min="5122" max="5122" width="4.28515625" style="1" customWidth="1"/>
    <col min="5123" max="5123" width="9.85546875" style="1" customWidth="1"/>
    <col min="5124" max="5124" width="55.42578125" style="1" bestFit="1" customWidth="1"/>
    <col min="5125" max="5125" width="12.85546875" style="1" customWidth="1"/>
    <col min="5126" max="5126" width="14.85546875" style="1" customWidth="1"/>
    <col min="5127" max="5127" width="14.28515625" style="1" customWidth="1"/>
    <col min="5128" max="5128" width="20.7109375" style="1" customWidth="1"/>
    <col min="5129" max="5129" width="21" style="1" customWidth="1"/>
    <col min="5130" max="5131" width="21.28515625" style="1" customWidth="1"/>
    <col min="5132" max="5133" width="22.42578125" style="1" bestFit="1" customWidth="1"/>
    <col min="5134" max="5134" width="22.28515625" style="1" bestFit="1" customWidth="1"/>
    <col min="5135" max="5135" width="16.7109375" style="1" customWidth="1"/>
    <col min="5136" max="5136" width="21.42578125" style="1" bestFit="1" customWidth="1"/>
    <col min="5137" max="5137" width="22.28515625" style="1" bestFit="1" customWidth="1"/>
    <col min="5138" max="5377" width="9.140625" style="1"/>
    <col min="5378" max="5378" width="4.28515625" style="1" customWidth="1"/>
    <col min="5379" max="5379" width="9.85546875" style="1" customWidth="1"/>
    <col min="5380" max="5380" width="55.42578125" style="1" bestFit="1" customWidth="1"/>
    <col min="5381" max="5381" width="12.85546875" style="1" customWidth="1"/>
    <col min="5382" max="5382" width="14.85546875" style="1" customWidth="1"/>
    <col min="5383" max="5383" width="14.28515625" style="1" customWidth="1"/>
    <col min="5384" max="5384" width="20.7109375" style="1" customWidth="1"/>
    <col min="5385" max="5385" width="21" style="1" customWidth="1"/>
    <col min="5386" max="5387" width="21.28515625" style="1" customWidth="1"/>
    <col min="5388" max="5389" width="22.42578125" style="1" bestFit="1" customWidth="1"/>
    <col min="5390" max="5390" width="22.28515625" style="1" bestFit="1" customWidth="1"/>
    <col min="5391" max="5391" width="16.7109375" style="1" customWidth="1"/>
    <col min="5392" max="5392" width="21.42578125" style="1" bestFit="1" customWidth="1"/>
    <col min="5393" max="5393" width="22.28515625" style="1" bestFit="1" customWidth="1"/>
    <col min="5394" max="5633" width="9.140625" style="1"/>
    <col min="5634" max="5634" width="4.28515625" style="1" customWidth="1"/>
    <col min="5635" max="5635" width="9.85546875" style="1" customWidth="1"/>
    <col min="5636" max="5636" width="55.42578125" style="1" bestFit="1" customWidth="1"/>
    <col min="5637" max="5637" width="12.85546875" style="1" customWidth="1"/>
    <col min="5638" max="5638" width="14.85546875" style="1" customWidth="1"/>
    <col min="5639" max="5639" width="14.28515625" style="1" customWidth="1"/>
    <col min="5640" max="5640" width="20.7109375" style="1" customWidth="1"/>
    <col min="5641" max="5641" width="21" style="1" customWidth="1"/>
    <col min="5642" max="5643" width="21.28515625" style="1" customWidth="1"/>
    <col min="5644" max="5645" width="22.42578125" style="1" bestFit="1" customWidth="1"/>
    <col min="5646" max="5646" width="22.28515625" style="1" bestFit="1" customWidth="1"/>
    <col min="5647" max="5647" width="16.7109375" style="1" customWidth="1"/>
    <col min="5648" max="5648" width="21.42578125" style="1" bestFit="1" customWidth="1"/>
    <col min="5649" max="5649" width="22.28515625" style="1" bestFit="1" customWidth="1"/>
    <col min="5650" max="5889" width="9.140625" style="1"/>
    <col min="5890" max="5890" width="4.28515625" style="1" customWidth="1"/>
    <col min="5891" max="5891" width="9.85546875" style="1" customWidth="1"/>
    <col min="5892" max="5892" width="55.42578125" style="1" bestFit="1" customWidth="1"/>
    <col min="5893" max="5893" width="12.85546875" style="1" customWidth="1"/>
    <col min="5894" max="5894" width="14.85546875" style="1" customWidth="1"/>
    <col min="5895" max="5895" width="14.28515625" style="1" customWidth="1"/>
    <col min="5896" max="5896" width="20.7109375" style="1" customWidth="1"/>
    <col min="5897" max="5897" width="21" style="1" customWidth="1"/>
    <col min="5898" max="5899" width="21.28515625" style="1" customWidth="1"/>
    <col min="5900" max="5901" width="22.42578125" style="1" bestFit="1" customWidth="1"/>
    <col min="5902" max="5902" width="22.28515625" style="1" bestFit="1" customWidth="1"/>
    <col min="5903" max="5903" width="16.7109375" style="1" customWidth="1"/>
    <col min="5904" max="5904" width="21.42578125" style="1" bestFit="1" customWidth="1"/>
    <col min="5905" max="5905" width="22.28515625" style="1" bestFit="1" customWidth="1"/>
    <col min="5906" max="6145" width="9.140625" style="1"/>
    <col min="6146" max="6146" width="4.28515625" style="1" customWidth="1"/>
    <col min="6147" max="6147" width="9.85546875" style="1" customWidth="1"/>
    <col min="6148" max="6148" width="55.42578125" style="1" bestFit="1" customWidth="1"/>
    <col min="6149" max="6149" width="12.85546875" style="1" customWidth="1"/>
    <col min="6150" max="6150" width="14.85546875" style="1" customWidth="1"/>
    <col min="6151" max="6151" width="14.28515625" style="1" customWidth="1"/>
    <col min="6152" max="6152" width="20.7109375" style="1" customWidth="1"/>
    <col min="6153" max="6153" width="21" style="1" customWidth="1"/>
    <col min="6154" max="6155" width="21.28515625" style="1" customWidth="1"/>
    <col min="6156" max="6157" width="22.42578125" style="1" bestFit="1" customWidth="1"/>
    <col min="6158" max="6158" width="22.28515625" style="1" bestFit="1" customWidth="1"/>
    <col min="6159" max="6159" width="16.7109375" style="1" customWidth="1"/>
    <col min="6160" max="6160" width="21.42578125" style="1" bestFit="1" customWidth="1"/>
    <col min="6161" max="6161" width="22.28515625" style="1" bestFit="1" customWidth="1"/>
    <col min="6162" max="6401" width="9.140625" style="1"/>
    <col min="6402" max="6402" width="4.28515625" style="1" customWidth="1"/>
    <col min="6403" max="6403" width="9.85546875" style="1" customWidth="1"/>
    <col min="6404" max="6404" width="55.42578125" style="1" bestFit="1" customWidth="1"/>
    <col min="6405" max="6405" width="12.85546875" style="1" customWidth="1"/>
    <col min="6406" max="6406" width="14.85546875" style="1" customWidth="1"/>
    <col min="6407" max="6407" width="14.28515625" style="1" customWidth="1"/>
    <col min="6408" max="6408" width="20.7109375" style="1" customWidth="1"/>
    <col min="6409" max="6409" width="21" style="1" customWidth="1"/>
    <col min="6410" max="6411" width="21.28515625" style="1" customWidth="1"/>
    <col min="6412" max="6413" width="22.42578125" style="1" bestFit="1" customWidth="1"/>
    <col min="6414" max="6414" width="22.28515625" style="1" bestFit="1" customWidth="1"/>
    <col min="6415" max="6415" width="16.7109375" style="1" customWidth="1"/>
    <col min="6416" max="6416" width="21.42578125" style="1" bestFit="1" customWidth="1"/>
    <col min="6417" max="6417" width="22.28515625" style="1" bestFit="1" customWidth="1"/>
    <col min="6418" max="6657" width="9.140625" style="1"/>
    <col min="6658" max="6658" width="4.28515625" style="1" customWidth="1"/>
    <col min="6659" max="6659" width="9.85546875" style="1" customWidth="1"/>
    <col min="6660" max="6660" width="55.42578125" style="1" bestFit="1" customWidth="1"/>
    <col min="6661" max="6661" width="12.85546875" style="1" customWidth="1"/>
    <col min="6662" max="6662" width="14.85546875" style="1" customWidth="1"/>
    <col min="6663" max="6663" width="14.28515625" style="1" customWidth="1"/>
    <col min="6664" max="6664" width="20.7109375" style="1" customWidth="1"/>
    <col min="6665" max="6665" width="21" style="1" customWidth="1"/>
    <col min="6666" max="6667" width="21.28515625" style="1" customWidth="1"/>
    <col min="6668" max="6669" width="22.42578125" style="1" bestFit="1" customWidth="1"/>
    <col min="6670" max="6670" width="22.28515625" style="1" bestFit="1" customWidth="1"/>
    <col min="6671" max="6671" width="16.7109375" style="1" customWidth="1"/>
    <col min="6672" max="6672" width="21.42578125" style="1" bestFit="1" customWidth="1"/>
    <col min="6673" max="6673" width="22.28515625" style="1" bestFit="1" customWidth="1"/>
    <col min="6674" max="6913" width="9.140625" style="1"/>
    <col min="6914" max="6914" width="4.28515625" style="1" customWidth="1"/>
    <col min="6915" max="6915" width="9.85546875" style="1" customWidth="1"/>
    <col min="6916" max="6916" width="55.42578125" style="1" bestFit="1" customWidth="1"/>
    <col min="6917" max="6917" width="12.85546875" style="1" customWidth="1"/>
    <col min="6918" max="6918" width="14.85546875" style="1" customWidth="1"/>
    <col min="6919" max="6919" width="14.28515625" style="1" customWidth="1"/>
    <col min="6920" max="6920" width="20.7109375" style="1" customWidth="1"/>
    <col min="6921" max="6921" width="21" style="1" customWidth="1"/>
    <col min="6922" max="6923" width="21.28515625" style="1" customWidth="1"/>
    <col min="6924" max="6925" width="22.42578125" style="1" bestFit="1" customWidth="1"/>
    <col min="6926" max="6926" width="22.28515625" style="1" bestFit="1" customWidth="1"/>
    <col min="6927" max="6927" width="16.7109375" style="1" customWidth="1"/>
    <col min="6928" max="6928" width="21.42578125" style="1" bestFit="1" customWidth="1"/>
    <col min="6929" max="6929" width="22.28515625" style="1" bestFit="1" customWidth="1"/>
    <col min="6930" max="7169" width="9.140625" style="1"/>
    <col min="7170" max="7170" width="4.28515625" style="1" customWidth="1"/>
    <col min="7171" max="7171" width="9.85546875" style="1" customWidth="1"/>
    <col min="7172" max="7172" width="55.42578125" style="1" bestFit="1" customWidth="1"/>
    <col min="7173" max="7173" width="12.85546875" style="1" customWidth="1"/>
    <col min="7174" max="7174" width="14.85546875" style="1" customWidth="1"/>
    <col min="7175" max="7175" width="14.28515625" style="1" customWidth="1"/>
    <col min="7176" max="7176" width="20.7109375" style="1" customWidth="1"/>
    <col min="7177" max="7177" width="21" style="1" customWidth="1"/>
    <col min="7178" max="7179" width="21.28515625" style="1" customWidth="1"/>
    <col min="7180" max="7181" width="22.42578125" style="1" bestFit="1" customWidth="1"/>
    <col min="7182" max="7182" width="22.28515625" style="1" bestFit="1" customWidth="1"/>
    <col min="7183" max="7183" width="16.7109375" style="1" customWidth="1"/>
    <col min="7184" max="7184" width="21.42578125" style="1" bestFit="1" customWidth="1"/>
    <col min="7185" max="7185" width="22.28515625" style="1" bestFit="1" customWidth="1"/>
    <col min="7186" max="7425" width="9.140625" style="1"/>
    <col min="7426" max="7426" width="4.28515625" style="1" customWidth="1"/>
    <col min="7427" max="7427" width="9.85546875" style="1" customWidth="1"/>
    <col min="7428" max="7428" width="55.42578125" style="1" bestFit="1" customWidth="1"/>
    <col min="7429" max="7429" width="12.85546875" style="1" customWidth="1"/>
    <col min="7430" max="7430" width="14.85546875" style="1" customWidth="1"/>
    <col min="7431" max="7431" width="14.28515625" style="1" customWidth="1"/>
    <col min="7432" max="7432" width="20.7109375" style="1" customWidth="1"/>
    <col min="7433" max="7433" width="21" style="1" customWidth="1"/>
    <col min="7434" max="7435" width="21.28515625" style="1" customWidth="1"/>
    <col min="7436" max="7437" width="22.42578125" style="1" bestFit="1" customWidth="1"/>
    <col min="7438" max="7438" width="22.28515625" style="1" bestFit="1" customWidth="1"/>
    <col min="7439" max="7439" width="16.7109375" style="1" customWidth="1"/>
    <col min="7440" max="7440" width="21.42578125" style="1" bestFit="1" customWidth="1"/>
    <col min="7441" max="7441" width="22.28515625" style="1" bestFit="1" customWidth="1"/>
    <col min="7442" max="7681" width="9.140625" style="1"/>
    <col min="7682" max="7682" width="4.28515625" style="1" customWidth="1"/>
    <col min="7683" max="7683" width="9.85546875" style="1" customWidth="1"/>
    <col min="7684" max="7684" width="55.42578125" style="1" bestFit="1" customWidth="1"/>
    <col min="7685" max="7685" width="12.85546875" style="1" customWidth="1"/>
    <col min="7686" max="7686" width="14.85546875" style="1" customWidth="1"/>
    <col min="7687" max="7687" width="14.28515625" style="1" customWidth="1"/>
    <col min="7688" max="7688" width="20.7109375" style="1" customWidth="1"/>
    <col min="7689" max="7689" width="21" style="1" customWidth="1"/>
    <col min="7690" max="7691" width="21.28515625" style="1" customWidth="1"/>
    <col min="7692" max="7693" width="22.42578125" style="1" bestFit="1" customWidth="1"/>
    <col min="7694" max="7694" width="22.28515625" style="1" bestFit="1" customWidth="1"/>
    <col min="7695" max="7695" width="16.7109375" style="1" customWidth="1"/>
    <col min="7696" max="7696" width="21.42578125" style="1" bestFit="1" customWidth="1"/>
    <col min="7697" max="7697" width="22.28515625" style="1" bestFit="1" customWidth="1"/>
    <col min="7698" max="7937" width="9.140625" style="1"/>
    <col min="7938" max="7938" width="4.28515625" style="1" customWidth="1"/>
    <col min="7939" max="7939" width="9.85546875" style="1" customWidth="1"/>
    <col min="7940" max="7940" width="55.42578125" style="1" bestFit="1" customWidth="1"/>
    <col min="7941" max="7941" width="12.85546875" style="1" customWidth="1"/>
    <col min="7942" max="7942" width="14.85546875" style="1" customWidth="1"/>
    <col min="7943" max="7943" width="14.28515625" style="1" customWidth="1"/>
    <col min="7944" max="7944" width="20.7109375" style="1" customWidth="1"/>
    <col min="7945" max="7945" width="21" style="1" customWidth="1"/>
    <col min="7946" max="7947" width="21.28515625" style="1" customWidth="1"/>
    <col min="7948" max="7949" width="22.42578125" style="1" bestFit="1" customWidth="1"/>
    <col min="7950" max="7950" width="22.28515625" style="1" bestFit="1" customWidth="1"/>
    <col min="7951" max="7951" width="16.7109375" style="1" customWidth="1"/>
    <col min="7952" max="7952" width="21.42578125" style="1" bestFit="1" customWidth="1"/>
    <col min="7953" max="7953" width="22.28515625" style="1" bestFit="1" customWidth="1"/>
    <col min="7954" max="8193" width="9.140625" style="1"/>
    <col min="8194" max="8194" width="4.28515625" style="1" customWidth="1"/>
    <col min="8195" max="8195" width="9.85546875" style="1" customWidth="1"/>
    <col min="8196" max="8196" width="55.42578125" style="1" bestFit="1" customWidth="1"/>
    <col min="8197" max="8197" width="12.85546875" style="1" customWidth="1"/>
    <col min="8198" max="8198" width="14.85546875" style="1" customWidth="1"/>
    <col min="8199" max="8199" width="14.28515625" style="1" customWidth="1"/>
    <col min="8200" max="8200" width="20.7109375" style="1" customWidth="1"/>
    <col min="8201" max="8201" width="21" style="1" customWidth="1"/>
    <col min="8202" max="8203" width="21.28515625" style="1" customWidth="1"/>
    <col min="8204" max="8205" width="22.42578125" style="1" bestFit="1" customWidth="1"/>
    <col min="8206" max="8206" width="22.28515625" style="1" bestFit="1" customWidth="1"/>
    <col min="8207" max="8207" width="16.7109375" style="1" customWidth="1"/>
    <col min="8208" max="8208" width="21.42578125" style="1" bestFit="1" customWidth="1"/>
    <col min="8209" max="8209" width="22.28515625" style="1" bestFit="1" customWidth="1"/>
    <col min="8210" max="8449" width="9.140625" style="1"/>
    <col min="8450" max="8450" width="4.28515625" style="1" customWidth="1"/>
    <col min="8451" max="8451" width="9.85546875" style="1" customWidth="1"/>
    <col min="8452" max="8452" width="55.42578125" style="1" bestFit="1" customWidth="1"/>
    <col min="8453" max="8453" width="12.85546875" style="1" customWidth="1"/>
    <col min="8454" max="8454" width="14.85546875" style="1" customWidth="1"/>
    <col min="8455" max="8455" width="14.28515625" style="1" customWidth="1"/>
    <col min="8456" max="8456" width="20.7109375" style="1" customWidth="1"/>
    <col min="8457" max="8457" width="21" style="1" customWidth="1"/>
    <col min="8458" max="8459" width="21.28515625" style="1" customWidth="1"/>
    <col min="8460" max="8461" width="22.42578125" style="1" bestFit="1" customWidth="1"/>
    <col min="8462" max="8462" width="22.28515625" style="1" bestFit="1" customWidth="1"/>
    <col min="8463" max="8463" width="16.7109375" style="1" customWidth="1"/>
    <col min="8464" max="8464" width="21.42578125" style="1" bestFit="1" customWidth="1"/>
    <col min="8465" max="8465" width="22.28515625" style="1" bestFit="1" customWidth="1"/>
    <col min="8466" max="8705" width="9.140625" style="1"/>
    <col min="8706" max="8706" width="4.28515625" style="1" customWidth="1"/>
    <col min="8707" max="8707" width="9.85546875" style="1" customWidth="1"/>
    <col min="8708" max="8708" width="55.42578125" style="1" bestFit="1" customWidth="1"/>
    <col min="8709" max="8709" width="12.85546875" style="1" customWidth="1"/>
    <col min="8710" max="8710" width="14.85546875" style="1" customWidth="1"/>
    <col min="8711" max="8711" width="14.28515625" style="1" customWidth="1"/>
    <col min="8712" max="8712" width="20.7109375" style="1" customWidth="1"/>
    <col min="8713" max="8713" width="21" style="1" customWidth="1"/>
    <col min="8714" max="8715" width="21.28515625" style="1" customWidth="1"/>
    <col min="8716" max="8717" width="22.42578125" style="1" bestFit="1" customWidth="1"/>
    <col min="8718" max="8718" width="22.28515625" style="1" bestFit="1" customWidth="1"/>
    <col min="8719" max="8719" width="16.7109375" style="1" customWidth="1"/>
    <col min="8720" max="8720" width="21.42578125" style="1" bestFit="1" customWidth="1"/>
    <col min="8721" max="8721" width="22.28515625" style="1" bestFit="1" customWidth="1"/>
    <col min="8722" max="8961" width="9.140625" style="1"/>
    <col min="8962" max="8962" width="4.28515625" style="1" customWidth="1"/>
    <col min="8963" max="8963" width="9.85546875" style="1" customWidth="1"/>
    <col min="8964" max="8964" width="55.42578125" style="1" bestFit="1" customWidth="1"/>
    <col min="8965" max="8965" width="12.85546875" style="1" customWidth="1"/>
    <col min="8966" max="8966" width="14.85546875" style="1" customWidth="1"/>
    <col min="8967" max="8967" width="14.28515625" style="1" customWidth="1"/>
    <col min="8968" max="8968" width="20.7109375" style="1" customWidth="1"/>
    <col min="8969" max="8969" width="21" style="1" customWidth="1"/>
    <col min="8970" max="8971" width="21.28515625" style="1" customWidth="1"/>
    <col min="8972" max="8973" width="22.42578125" style="1" bestFit="1" customWidth="1"/>
    <col min="8974" max="8974" width="22.28515625" style="1" bestFit="1" customWidth="1"/>
    <col min="8975" max="8975" width="16.7109375" style="1" customWidth="1"/>
    <col min="8976" max="8976" width="21.42578125" style="1" bestFit="1" customWidth="1"/>
    <col min="8977" max="8977" width="22.28515625" style="1" bestFit="1" customWidth="1"/>
    <col min="8978" max="9217" width="9.140625" style="1"/>
    <col min="9218" max="9218" width="4.28515625" style="1" customWidth="1"/>
    <col min="9219" max="9219" width="9.85546875" style="1" customWidth="1"/>
    <col min="9220" max="9220" width="55.42578125" style="1" bestFit="1" customWidth="1"/>
    <col min="9221" max="9221" width="12.85546875" style="1" customWidth="1"/>
    <col min="9222" max="9222" width="14.85546875" style="1" customWidth="1"/>
    <col min="9223" max="9223" width="14.28515625" style="1" customWidth="1"/>
    <col min="9224" max="9224" width="20.7109375" style="1" customWidth="1"/>
    <col min="9225" max="9225" width="21" style="1" customWidth="1"/>
    <col min="9226" max="9227" width="21.28515625" style="1" customWidth="1"/>
    <col min="9228" max="9229" width="22.42578125" style="1" bestFit="1" customWidth="1"/>
    <col min="9230" max="9230" width="22.28515625" style="1" bestFit="1" customWidth="1"/>
    <col min="9231" max="9231" width="16.7109375" style="1" customWidth="1"/>
    <col min="9232" max="9232" width="21.42578125" style="1" bestFit="1" customWidth="1"/>
    <col min="9233" max="9233" width="22.28515625" style="1" bestFit="1" customWidth="1"/>
    <col min="9234" max="9473" width="9.140625" style="1"/>
    <col min="9474" max="9474" width="4.28515625" style="1" customWidth="1"/>
    <col min="9475" max="9475" width="9.85546875" style="1" customWidth="1"/>
    <col min="9476" max="9476" width="55.42578125" style="1" bestFit="1" customWidth="1"/>
    <col min="9477" max="9477" width="12.85546875" style="1" customWidth="1"/>
    <col min="9478" max="9478" width="14.85546875" style="1" customWidth="1"/>
    <col min="9479" max="9479" width="14.28515625" style="1" customWidth="1"/>
    <col min="9480" max="9480" width="20.7109375" style="1" customWidth="1"/>
    <col min="9481" max="9481" width="21" style="1" customWidth="1"/>
    <col min="9482" max="9483" width="21.28515625" style="1" customWidth="1"/>
    <col min="9484" max="9485" width="22.42578125" style="1" bestFit="1" customWidth="1"/>
    <col min="9486" max="9486" width="22.28515625" style="1" bestFit="1" customWidth="1"/>
    <col min="9487" max="9487" width="16.7109375" style="1" customWidth="1"/>
    <col min="9488" max="9488" width="21.42578125" style="1" bestFit="1" customWidth="1"/>
    <col min="9489" max="9489" width="22.28515625" style="1" bestFit="1" customWidth="1"/>
    <col min="9490" max="9729" width="9.140625" style="1"/>
    <col min="9730" max="9730" width="4.28515625" style="1" customWidth="1"/>
    <col min="9731" max="9731" width="9.85546875" style="1" customWidth="1"/>
    <col min="9732" max="9732" width="55.42578125" style="1" bestFit="1" customWidth="1"/>
    <col min="9733" max="9733" width="12.85546875" style="1" customWidth="1"/>
    <col min="9734" max="9734" width="14.85546875" style="1" customWidth="1"/>
    <col min="9735" max="9735" width="14.28515625" style="1" customWidth="1"/>
    <col min="9736" max="9736" width="20.7109375" style="1" customWidth="1"/>
    <col min="9737" max="9737" width="21" style="1" customWidth="1"/>
    <col min="9738" max="9739" width="21.28515625" style="1" customWidth="1"/>
    <col min="9740" max="9741" width="22.42578125" style="1" bestFit="1" customWidth="1"/>
    <col min="9742" max="9742" width="22.28515625" style="1" bestFit="1" customWidth="1"/>
    <col min="9743" max="9743" width="16.7109375" style="1" customWidth="1"/>
    <col min="9744" max="9744" width="21.42578125" style="1" bestFit="1" customWidth="1"/>
    <col min="9745" max="9745" width="22.28515625" style="1" bestFit="1" customWidth="1"/>
    <col min="9746" max="9985" width="9.140625" style="1"/>
    <col min="9986" max="9986" width="4.28515625" style="1" customWidth="1"/>
    <col min="9987" max="9987" width="9.85546875" style="1" customWidth="1"/>
    <col min="9988" max="9988" width="55.42578125" style="1" bestFit="1" customWidth="1"/>
    <col min="9989" max="9989" width="12.85546875" style="1" customWidth="1"/>
    <col min="9990" max="9990" width="14.85546875" style="1" customWidth="1"/>
    <col min="9991" max="9991" width="14.28515625" style="1" customWidth="1"/>
    <col min="9992" max="9992" width="20.7109375" style="1" customWidth="1"/>
    <col min="9993" max="9993" width="21" style="1" customWidth="1"/>
    <col min="9994" max="9995" width="21.28515625" style="1" customWidth="1"/>
    <col min="9996" max="9997" width="22.42578125" style="1" bestFit="1" customWidth="1"/>
    <col min="9998" max="9998" width="22.28515625" style="1" bestFit="1" customWidth="1"/>
    <col min="9999" max="9999" width="16.7109375" style="1" customWidth="1"/>
    <col min="10000" max="10000" width="21.42578125" style="1" bestFit="1" customWidth="1"/>
    <col min="10001" max="10001" width="22.28515625" style="1" bestFit="1" customWidth="1"/>
    <col min="10002" max="10241" width="9.140625" style="1"/>
    <col min="10242" max="10242" width="4.28515625" style="1" customWidth="1"/>
    <col min="10243" max="10243" width="9.85546875" style="1" customWidth="1"/>
    <col min="10244" max="10244" width="55.42578125" style="1" bestFit="1" customWidth="1"/>
    <col min="10245" max="10245" width="12.85546875" style="1" customWidth="1"/>
    <col min="10246" max="10246" width="14.85546875" style="1" customWidth="1"/>
    <col min="10247" max="10247" width="14.28515625" style="1" customWidth="1"/>
    <col min="10248" max="10248" width="20.7109375" style="1" customWidth="1"/>
    <col min="10249" max="10249" width="21" style="1" customWidth="1"/>
    <col min="10250" max="10251" width="21.28515625" style="1" customWidth="1"/>
    <col min="10252" max="10253" width="22.42578125" style="1" bestFit="1" customWidth="1"/>
    <col min="10254" max="10254" width="22.28515625" style="1" bestFit="1" customWidth="1"/>
    <col min="10255" max="10255" width="16.7109375" style="1" customWidth="1"/>
    <col min="10256" max="10256" width="21.42578125" style="1" bestFit="1" customWidth="1"/>
    <col min="10257" max="10257" width="22.28515625" style="1" bestFit="1" customWidth="1"/>
    <col min="10258" max="10497" width="9.140625" style="1"/>
    <col min="10498" max="10498" width="4.28515625" style="1" customWidth="1"/>
    <col min="10499" max="10499" width="9.85546875" style="1" customWidth="1"/>
    <col min="10500" max="10500" width="55.42578125" style="1" bestFit="1" customWidth="1"/>
    <col min="10501" max="10501" width="12.85546875" style="1" customWidth="1"/>
    <col min="10502" max="10502" width="14.85546875" style="1" customWidth="1"/>
    <col min="10503" max="10503" width="14.28515625" style="1" customWidth="1"/>
    <col min="10504" max="10504" width="20.7109375" style="1" customWidth="1"/>
    <col min="10505" max="10505" width="21" style="1" customWidth="1"/>
    <col min="10506" max="10507" width="21.28515625" style="1" customWidth="1"/>
    <col min="10508" max="10509" width="22.42578125" style="1" bestFit="1" customWidth="1"/>
    <col min="10510" max="10510" width="22.28515625" style="1" bestFit="1" customWidth="1"/>
    <col min="10511" max="10511" width="16.7109375" style="1" customWidth="1"/>
    <col min="10512" max="10512" width="21.42578125" style="1" bestFit="1" customWidth="1"/>
    <col min="10513" max="10513" width="22.28515625" style="1" bestFit="1" customWidth="1"/>
    <col min="10514" max="10753" width="9.140625" style="1"/>
    <col min="10754" max="10754" width="4.28515625" style="1" customWidth="1"/>
    <col min="10755" max="10755" width="9.85546875" style="1" customWidth="1"/>
    <col min="10756" max="10756" width="55.42578125" style="1" bestFit="1" customWidth="1"/>
    <col min="10757" max="10757" width="12.85546875" style="1" customWidth="1"/>
    <col min="10758" max="10758" width="14.85546875" style="1" customWidth="1"/>
    <col min="10759" max="10759" width="14.28515625" style="1" customWidth="1"/>
    <col min="10760" max="10760" width="20.7109375" style="1" customWidth="1"/>
    <col min="10761" max="10761" width="21" style="1" customWidth="1"/>
    <col min="10762" max="10763" width="21.28515625" style="1" customWidth="1"/>
    <col min="10764" max="10765" width="22.42578125" style="1" bestFit="1" customWidth="1"/>
    <col min="10766" max="10766" width="22.28515625" style="1" bestFit="1" customWidth="1"/>
    <col min="10767" max="10767" width="16.7109375" style="1" customWidth="1"/>
    <col min="10768" max="10768" width="21.42578125" style="1" bestFit="1" customWidth="1"/>
    <col min="10769" max="10769" width="22.28515625" style="1" bestFit="1" customWidth="1"/>
    <col min="10770" max="11009" width="9.140625" style="1"/>
    <col min="11010" max="11010" width="4.28515625" style="1" customWidth="1"/>
    <col min="11011" max="11011" width="9.85546875" style="1" customWidth="1"/>
    <col min="11012" max="11012" width="55.42578125" style="1" bestFit="1" customWidth="1"/>
    <col min="11013" max="11013" width="12.85546875" style="1" customWidth="1"/>
    <col min="11014" max="11014" width="14.85546875" style="1" customWidth="1"/>
    <col min="11015" max="11015" width="14.28515625" style="1" customWidth="1"/>
    <col min="11016" max="11016" width="20.7109375" style="1" customWidth="1"/>
    <col min="11017" max="11017" width="21" style="1" customWidth="1"/>
    <col min="11018" max="11019" width="21.28515625" style="1" customWidth="1"/>
    <col min="11020" max="11021" width="22.42578125" style="1" bestFit="1" customWidth="1"/>
    <col min="11022" max="11022" width="22.28515625" style="1" bestFit="1" customWidth="1"/>
    <col min="11023" max="11023" width="16.7109375" style="1" customWidth="1"/>
    <col min="11024" max="11024" width="21.42578125" style="1" bestFit="1" customWidth="1"/>
    <col min="11025" max="11025" width="22.28515625" style="1" bestFit="1" customWidth="1"/>
    <col min="11026" max="11265" width="9.140625" style="1"/>
    <col min="11266" max="11266" width="4.28515625" style="1" customWidth="1"/>
    <col min="11267" max="11267" width="9.85546875" style="1" customWidth="1"/>
    <col min="11268" max="11268" width="55.42578125" style="1" bestFit="1" customWidth="1"/>
    <col min="11269" max="11269" width="12.85546875" style="1" customWidth="1"/>
    <col min="11270" max="11270" width="14.85546875" style="1" customWidth="1"/>
    <col min="11271" max="11271" width="14.28515625" style="1" customWidth="1"/>
    <col min="11272" max="11272" width="20.7109375" style="1" customWidth="1"/>
    <col min="11273" max="11273" width="21" style="1" customWidth="1"/>
    <col min="11274" max="11275" width="21.28515625" style="1" customWidth="1"/>
    <col min="11276" max="11277" width="22.42578125" style="1" bestFit="1" customWidth="1"/>
    <col min="11278" max="11278" width="22.28515625" style="1" bestFit="1" customWidth="1"/>
    <col min="11279" max="11279" width="16.7109375" style="1" customWidth="1"/>
    <col min="11280" max="11280" width="21.42578125" style="1" bestFit="1" customWidth="1"/>
    <col min="11281" max="11281" width="22.28515625" style="1" bestFit="1" customWidth="1"/>
    <col min="11282" max="11521" width="9.140625" style="1"/>
    <col min="11522" max="11522" width="4.28515625" style="1" customWidth="1"/>
    <col min="11523" max="11523" width="9.85546875" style="1" customWidth="1"/>
    <col min="11524" max="11524" width="55.42578125" style="1" bestFit="1" customWidth="1"/>
    <col min="11525" max="11525" width="12.85546875" style="1" customWidth="1"/>
    <col min="11526" max="11526" width="14.85546875" style="1" customWidth="1"/>
    <col min="11527" max="11527" width="14.28515625" style="1" customWidth="1"/>
    <col min="11528" max="11528" width="20.7109375" style="1" customWidth="1"/>
    <col min="11529" max="11529" width="21" style="1" customWidth="1"/>
    <col min="11530" max="11531" width="21.28515625" style="1" customWidth="1"/>
    <col min="11532" max="11533" width="22.42578125" style="1" bestFit="1" customWidth="1"/>
    <col min="11534" max="11534" width="22.28515625" style="1" bestFit="1" customWidth="1"/>
    <col min="11535" max="11535" width="16.7109375" style="1" customWidth="1"/>
    <col min="11536" max="11536" width="21.42578125" style="1" bestFit="1" customWidth="1"/>
    <col min="11537" max="11537" width="22.28515625" style="1" bestFit="1" customWidth="1"/>
    <col min="11538" max="11777" width="9.140625" style="1"/>
    <col min="11778" max="11778" width="4.28515625" style="1" customWidth="1"/>
    <col min="11779" max="11779" width="9.85546875" style="1" customWidth="1"/>
    <col min="11780" max="11780" width="55.42578125" style="1" bestFit="1" customWidth="1"/>
    <col min="11781" max="11781" width="12.85546875" style="1" customWidth="1"/>
    <col min="11782" max="11782" width="14.85546875" style="1" customWidth="1"/>
    <col min="11783" max="11783" width="14.28515625" style="1" customWidth="1"/>
    <col min="11784" max="11784" width="20.7109375" style="1" customWidth="1"/>
    <col min="11785" max="11785" width="21" style="1" customWidth="1"/>
    <col min="11786" max="11787" width="21.28515625" style="1" customWidth="1"/>
    <col min="11788" max="11789" width="22.42578125" style="1" bestFit="1" customWidth="1"/>
    <col min="11790" max="11790" width="22.28515625" style="1" bestFit="1" customWidth="1"/>
    <col min="11791" max="11791" width="16.7109375" style="1" customWidth="1"/>
    <col min="11792" max="11792" width="21.42578125" style="1" bestFit="1" customWidth="1"/>
    <col min="11793" max="11793" width="22.28515625" style="1" bestFit="1" customWidth="1"/>
    <col min="11794" max="12033" width="9.140625" style="1"/>
    <col min="12034" max="12034" width="4.28515625" style="1" customWidth="1"/>
    <col min="12035" max="12035" width="9.85546875" style="1" customWidth="1"/>
    <col min="12036" max="12036" width="55.42578125" style="1" bestFit="1" customWidth="1"/>
    <col min="12037" max="12037" width="12.85546875" style="1" customWidth="1"/>
    <col min="12038" max="12038" width="14.85546875" style="1" customWidth="1"/>
    <col min="12039" max="12039" width="14.28515625" style="1" customWidth="1"/>
    <col min="12040" max="12040" width="20.7109375" style="1" customWidth="1"/>
    <col min="12041" max="12041" width="21" style="1" customWidth="1"/>
    <col min="12042" max="12043" width="21.28515625" style="1" customWidth="1"/>
    <col min="12044" max="12045" width="22.42578125" style="1" bestFit="1" customWidth="1"/>
    <col min="12046" max="12046" width="22.28515625" style="1" bestFit="1" customWidth="1"/>
    <col min="12047" max="12047" width="16.7109375" style="1" customWidth="1"/>
    <col min="12048" max="12048" width="21.42578125" style="1" bestFit="1" customWidth="1"/>
    <col min="12049" max="12049" width="22.28515625" style="1" bestFit="1" customWidth="1"/>
    <col min="12050" max="12289" width="9.140625" style="1"/>
    <col min="12290" max="12290" width="4.28515625" style="1" customWidth="1"/>
    <col min="12291" max="12291" width="9.85546875" style="1" customWidth="1"/>
    <col min="12292" max="12292" width="55.42578125" style="1" bestFit="1" customWidth="1"/>
    <col min="12293" max="12293" width="12.85546875" style="1" customWidth="1"/>
    <col min="12294" max="12294" width="14.85546875" style="1" customWidth="1"/>
    <col min="12295" max="12295" width="14.28515625" style="1" customWidth="1"/>
    <col min="12296" max="12296" width="20.7109375" style="1" customWidth="1"/>
    <col min="12297" max="12297" width="21" style="1" customWidth="1"/>
    <col min="12298" max="12299" width="21.28515625" style="1" customWidth="1"/>
    <col min="12300" max="12301" width="22.42578125" style="1" bestFit="1" customWidth="1"/>
    <col min="12302" max="12302" width="22.28515625" style="1" bestFit="1" customWidth="1"/>
    <col min="12303" max="12303" width="16.7109375" style="1" customWidth="1"/>
    <col min="12304" max="12304" width="21.42578125" style="1" bestFit="1" customWidth="1"/>
    <col min="12305" max="12305" width="22.28515625" style="1" bestFit="1" customWidth="1"/>
    <col min="12306" max="12545" width="9.140625" style="1"/>
    <col min="12546" max="12546" width="4.28515625" style="1" customWidth="1"/>
    <col min="12547" max="12547" width="9.85546875" style="1" customWidth="1"/>
    <col min="12548" max="12548" width="55.42578125" style="1" bestFit="1" customWidth="1"/>
    <col min="12549" max="12549" width="12.85546875" style="1" customWidth="1"/>
    <col min="12550" max="12550" width="14.85546875" style="1" customWidth="1"/>
    <col min="12551" max="12551" width="14.28515625" style="1" customWidth="1"/>
    <col min="12552" max="12552" width="20.7109375" style="1" customWidth="1"/>
    <col min="12553" max="12553" width="21" style="1" customWidth="1"/>
    <col min="12554" max="12555" width="21.28515625" style="1" customWidth="1"/>
    <col min="12556" max="12557" width="22.42578125" style="1" bestFit="1" customWidth="1"/>
    <col min="12558" max="12558" width="22.28515625" style="1" bestFit="1" customWidth="1"/>
    <col min="12559" max="12559" width="16.7109375" style="1" customWidth="1"/>
    <col min="12560" max="12560" width="21.42578125" style="1" bestFit="1" customWidth="1"/>
    <col min="12561" max="12561" width="22.28515625" style="1" bestFit="1" customWidth="1"/>
    <col min="12562" max="12801" width="9.140625" style="1"/>
    <col min="12802" max="12802" width="4.28515625" style="1" customWidth="1"/>
    <col min="12803" max="12803" width="9.85546875" style="1" customWidth="1"/>
    <col min="12804" max="12804" width="55.42578125" style="1" bestFit="1" customWidth="1"/>
    <col min="12805" max="12805" width="12.85546875" style="1" customWidth="1"/>
    <col min="12806" max="12806" width="14.85546875" style="1" customWidth="1"/>
    <col min="12807" max="12807" width="14.28515625" style="1" customWidth="1"/>
    <col min="12808" max="12808" width="20.7109375" style="1" customWidth="1"/>
    <col min="12809" max="12809" width="21" style="1" customWidth="1"/>
    <col min="12810" max="12811" width="21.28515625" style="1" customWidth="1"/>
    <col min="12812" max="12813" width="22.42578125" style="1" bestFit="1" customWidth="1"/>
    <col min="12814" max="12814" width="22.28515625" style="1" bestFit="1" customWidth="1"/>
    <col min="12815" max="12815" width="16.7109375" style="1" customWidth="1"/>
    <col min="12816" max="12816" width="21.42578125" style="1" bestFit="1" customWidth="1"/>
    <col min="12817" max="12817" width="22.28515625" style="1" bestFit="1" customWidth="1"/>
    <col min="12818" max="13057" width="9.140625" style="1"/>
    <col min="13058" max="13058" width="4.28515625" style="1" customWidth="1"/>
    <col min="13059" max="13059" width="9.85546875" style="1" customWidth="1"/>
    <col min="13060" max="13060" width="55.42578125" style="1" bestFit="1" customWidth="1"/>
    <col min="13061" max="13061" width="12.85546875" style="1" customWidth="1"/>
    <col min="13062" max="13062" width="14.85546875" style="1" customWidth="1"/>
    <col min="13063" max="13063" width="14.28515625" style="1" customWidth="1"/>
    <col min="13064" max="13064" width="20.7109375" style="1" customWidth="1"/>
    <col min="13065" max="13065" width="21" style="1" customWidth="1"/>
    <col min="13066" max="13067" width="21.28515625" style="1" customWidth="1"/>
    <col min="13068" max="13069" width="22.42578125" style="1" bestFit="1" customWidth="1"/>
    <col min="13070" max="13070" width="22.28515625" style="1" bestFit="1" customWidth="1"/>
    <col min="13071" max="13071" width="16.7109375" style="1" customWidth="1"/>
    <col min="13072" max="13072" width="21.42578125" style="1" bestFit="1" customWidth="1"/>
    <col min="13073" max="13073" width="22.28515625" style="1" bestFit="1" customWidth="1"/>
    <col min="13074" max="13313" width="9.140625" style="1"/>
    <col min="13314" max="13314" width="4.28515625" style="1" customWidth="1"/>
    <col min="13315" max="13315" width="9.85546875" style="1" customWidth="1"/>
    <col min="13316" max="13316" width="55.42578125" style="1" bestFit="1" customWidth="1"/>
    <col min="13317" max="13317" width="12.85546875" style="1" customWidth="1"/>
    <col min="13318" max="13318" width="14.85546875" style="1" customWidth="1"/>
    <col min="13319" max="13319" width="14.28515625" style="1" customWidth="1"/>
    <col min="13320" max="13320" width="20.7109375" style="1" customWidth="1"/>
    <col min="13321" max="13321" width="21" style="1" customWidth="1"/>
    <col min="13322" max="13323" width="21.28515625" style="1" customWidth="1"/>
    <col min="13324" max="13325" width="22.42578125" style="1" bestFit="1" customWidth="1"/>
    <col min="13326" max="13326" width="22.28515625" style="1" bestFit="1" customWidth="1"/>
    <col min="13327" max="13327" width="16.7109375" style="1" customWidth="1"/>
    <col min="13328" max="13328" width="21.42578125" style="1" bestFit="1" customWidth="1"/>
    <col min="13329" max="13329" width="22.28515625" style="1" bestFit="1" customWidth="1"/>
    <col min="13330" max="13569" width="9.140625" style="1"/>
    <col min="13570" max="13570" width="4.28515625" style="1" customWidth="1"/>
    <col min="13571" max="13571" width="9.85546875" style="1" customWidth="1"/>
    <col min="13572" max="13572" width="55.42578125" style="1" bestFit="1" customWidth="1"/>
    <col min="13573" max="13573" width="12.85546875" style="1" customWidth="1"/>
    <col min="13574" max="13574" width="14.85546875" style="1" customWidth="1"/>
    <col min="13575" max="13575" width="14.28515625" style="1" customWidth="1"/>
    <col min="13576" max="13576" width="20.7109375" style="1" customWidth="1"/>
    <col min="13577" max="13577" width="21" style="1" customWidth="1"/>
    <col min="13578" max="13579" width="21.28515625" style="1" customWidth="1"/>
    <col min="13580" max="13581" width="22.42578125" style="1" bestFit="1" customWidth="1"/>
    <col min="13582" max="13582" width="22.28515625" style="1" bestFit="1" customWidth="1"/>
    <col min="13583" max="13583" width="16.7109375" style="1" customWidth="1"/>
    <col min="13584" max="13584" width="21.42578125" style="1" bestFit="1" customWidth="1"/>
    <col min="13585" max="13585" width="22.28515625" style="1" bestFit="1" customWidth="1"/>
    <col min="13586" max="13825" width="9.140625" style="1"/>
    <col min="13826" max="13826" width="4.28515625" style="1" customWidth="1"/>
    <col min="13827" max="13827" width="9.85546875" style="1" customWidth="1"/>
    <col min="13828" max="13828" width="55.42578125" style="1" bestFit="1" customWidth="1"/>
    <col min="13829" max="13829" width="12.85546875" style="1" customWidth="1"/>
    <col min="13830" max="13830" width="14.85546875" style="1" customWidth="1"/>
    <col min="13831" max="13831" width="14.28515625" style="1" customWidth="1"/>
    <col min="13832" max="13832" width="20.7109375" style="1" customWidth="1"/>
    <col min="13833" max="13833" width="21" style="1" customWidth="1"/>
    <col min="13834" max="13835" width="21.28515625" style="1" customWidth="1"/>
    <col min="13836" max="13837" width="22.42578125" style="1" bestFit="1" customWidth="1"/>
    <col min="13838" max="13838" width="22.28515625" style="1" bestFit="1" customWidth="1"/>
    <col min="13839" max="13839" width="16.7109375" style="1" customWidth="1"/>
    <col min="13840" max="13840" width="21.42578125" style="1" bestFit="1" customWidth="1"/>
    <col min="13841" max="13841" width="22.28515625" style="1" bestFit="1" customWidth="1"/>
    <col min="13842" max="14081" width="9.140625" style="1"/>
    <col min="14082" max="14082" width="4.28515625" style="1" customWidth="1"/>
    <col min="14083" max="14083" width="9.85546875" style="1" customWidth="1"/>
    <col min="14084" max="14084" width="55.42578125" style="1" bestFit="1" customWidth="1"/>
    <col min="14085" max="14085" width="12.85546875" style="1" customWidth="1"/>
    <col min="14086" max="14086" width="14.85546875" style="1" customWidth="1"/>
    <col min="14087" max="14087" width="14.28515625" style="1" customWidth="1"/>
    <col min="14088" max="14088" width="20.7109375" style="1" customWidth="1"/>
    <col min="14089" max="14089" width="21" style="1" customWidth="1"/>
    <col min="14090" max="14091" width="21.28515625" style="1" customWidth="1"/>
    <col min="14092" max="14093" width="22.42578125" style="1" bestFit="1" customWidth="1"/>
    <col min="14094" max="14094" width="22.28515625" style="1" bestFit="1" customWidth="1"/>
    <col min="14095" max="14095" width="16.7109375" style="1" customWidth="1"/>
    <col min="14096" max="14096" width="21.42578125" style="1" bestFit="1" customWidth="1"/>
    <col min="14097" max="14097" width="22.28515625" style="1" bestFit="1" customWidth="1"/>
    <col min="14098" max="14337" width="9.140625" style="1"/>
    <col min="14338" max="14338" width="4.28515625" style="1" customWidth="1"/>
    <col min="14339" max="14339" width="9.85546875" style="1" customWidth="1"/>
    <col min="14340" max="14340" width="55.42578125" style="1" bestFit="1" customWidth="1"/>
    <col min="14341" max="14341" width="12.85546875" style="1" customWidth="1"/>
    <col min="14342" max="14342" width="14.85546875" style="1" customWidth="1"/>
    <col min="14343" max="14343" width="14.28515625" style="1" customWidth="1"/>
    <col min="14344" max="14344" width="20.7109375" style="1" customWidth="1"/>
    <col min="14345" max="14345" width="21" style="1" customWidth="1"/>
    <col min="14346" max="14347" width="21.28515625" style="1" customWidth="1"/>
    <col min="14348" max="14349" width="22.42578125" style="1" bestFit="1" customWidth="1"/>
    <col min="14350" max="14350" width="22.28515625" style="1" bestFit="1" customWidth="1"/>
    <col min="14351" max="14351" width="16.7109375" style="1" customWidth="1"/>
    <col min="14352" max="14352" width="21.42578125" style="1" bestFit="1" customWidth="1"/>
    <col min="14353" max="14353" width="22.28515625" style="1" bestFit="1" customWidth="1"/>
    <col min="14354" max="14593" width="9.140625" style="1"/>
    <col min="14594" max="14594" width="4.28515625" style="1" customWidth="1"/>
    <col min="14595" max="14595" width="9.85546875" style="1" customWidth="1"/>
    <col min="14596" max="14596" width="55.42578125" style="1" bestFit="1" customWidth="1"/>
    <col min="14597" max="14597" width="12.85546875" style="1" customWidth="1"/>
    <col min="14598" max="14598" width="14.85546875" style="1" customWidth="1"/>
    <col min="14599" max="14599" width="14.28515625" style="1" customWidth="1"/>
    <col min="14600" max="14600" width="20.7109375" style="1" customWidth="1"/>
    <col min="14601" max="14601" width="21" style="1" customWidth="1"/>
    <col min="14602" max="14603" width="21.28515625" style="1" customWidth="1"/>
    <col min="14604" max="14605" width="22.42578125" style="1" bestFit="1" customWidth="1"/>
    <col min="14606" max="14606" width="22.28515625" style="1" bestFit="1" customWidth="1"/>
    <col min="14607" max="14607" width="16.7109375" style="1" customWidth="1"/>
    <col min="14608" max="14608" width="21.42578125" style="1" bestFit="1" customWidth="1"/>
    <col min="14609" max="14609" width="22.28515625" style="1" bestFit="1" customWidth="1"/>
    <col min="14610" max="14849" width="9.140625" style="1"/>
    <col min="14850" max="14850" width="4.28515625" style="1" customWidth="1"/>
    <col min="14851" max="14851" width="9.85546875" style="1" customWidth="1"/>
    <col min="14852" max="14852" width="55.42578125" style="1" bestFit="1" customWidth="1"/>
    <col min="14853" max="14853" width="12.85546875" style="1" customWidth="1"/>
    <col min="14854" max="14854" width="14.85546875" style="1" customWidth="1"/>
    <col min="14855" max="14855" width="14.28515625" style="1" customWidth="1"/>
    <col min="14856" max="14856" width="20.7109375" style="1" customWidth="1"/>
    <col min="14857" max="14857" width="21" style="1" customWidth="1"/>
    <col min="14858" max="14859" width="21.28515625" style="1" customWidth="1"/>
    <col min="14860" max="14861" width="22.42578125" style="1" bestFit="1" customWidth="1"/>
    <col min="14862" max="14862" width="22.28515625" style="1" bestFit="1" customWidth="1"/>
    <col min="14863" max="14863" width="16.7109375" style="1" customWidth="1"/>
    <col min="14864" max="14864" width="21.42578125" style="1" bestFit="1" customWidth="1"/>
    <col min="14865" max="14865" width="22.28515625" style="1" bestFit="1" customWidth="1"/>
    <col min="14866" max="15105" width="9.140625" style="1"/>
    <col min="15106" max="15106" width="4.28515625" style="1" customWidth="1"/>
    <col min="15107" max="15107" width="9.85546875" style="1" customWidth="1"/>
    <col min="15108" max="15108" width="55.42578125" style="1" bestFit="1" customWidth="1"/>
    <col min="15109" max="15109" width="12.85546875" style="1" customWidth="1"/>
    <col min="15110" max="15110" width="14.85546875" style="1" customWidth="1"/>
    <col min="15111" max="15111" width="14.28515625" style="1" customWidth="1"/>
    <col min="15112" max="15112" width="20.7109375" style="1" customWidth="1"/>
    <col min="15113" max="15113" width="21" style="1" customWidth="1"/>
    <col min="15114" max="15115" width="21.28515625" style="1" customWidth="1"/>
    <col min="15116" max="15117" width="22.42578125" style="1" bestFit="1" customWidth="1"/>
    <col min="15118" max="15118" width="22.28515625" style="1" bestFit="1" customWidth="1"/>
    <col min="15119" max="15119" width="16.7109375" style="1" customWidth="1"/>
    <col min="15120" max="15120" width="21.42578125" style="1" bestFit="1" customWidth="1"/>
    <col min="15121" max="15121" width="22.28515625" style="1" bestFit="1" customWidth="1"/>
    <col min="15122" max="15361" width="9.140625" style="1"/>
    <col min="15362" max="15362" width="4.28515625" style="1" customWidth="1"/>
    <col min="15363" max="15363" width="9.85546875" style="1" customWidth="1"/>
    <col min="15364" max="15364" width="55.42578125" style="1" bestFit="1" customWidth="1"/>
    <col min="15365" max="15365" width="12.85546875" style="1" customWidth="1"/>
    <col min="15366" max="15366" width="14.85546875" style="1" customWidth="1"/>
    <col min="15367" max="15367" width="14.28515625" style="1" customWidth="1"/>
    <col min="15368" max="15368" width="20.7109375" style="1" customWidth="1"/>
    <col min="15369" max="15369" width="21" style="1" customWidth="1"/>
    <col min="15370" max="15371" width="21.28515625" style="1" customWidth="1"/>
    <col min="15372" max="15373" width="22.42578125" style="1" bestFit="1" customWidth="1"/>
    <col min="15374" max="15374" width="22.28515625" style="1" bestFit="1" customWidth="1"/>
    <col min="15375" max="15375" width="16.7109375" style="1" customWidth="1"/>
    <col min="15376" max="15376" width="21.42578125" style="1" bestFit="1" customWidth="1"/>
    <col min="15377" max="15377" width="22.28515625" style="1" bestFit="1" customWidth="1"/>
    <col min="15378" max="15617" width="9.140625" style="1"/>
    <col min="15618" max="15618" width="4.28515625" style="1" customWidth="1"/>
    <col min="15619" max="15619" width="9.85546875" style="1" customWidth="1"/>
    <col min="15620" max="15620" width="55.42578125" style="1" bestFit="1" customWidth="1"/>
    <col min="15621" max="15621" width="12.85546875" style="1" customWidth="1"/>
    <col min="15622" max="15622" width="14.85546875" style="1" customWidth="1"/>
    <col min="15623" max="15623" width="14.28515625" style="1" customWidth="1"/>
    <col min="15624" max="15624" width="20.7109375" style="1" customWidth="1"/>
    <col min="15625" max="15625" width="21" style="1" customWidth="1"/>
    <col min="15626" max="15627" width="21.28515625" style="1" customWidth="1"/>
    <col min="15628" max="15629" width="22.42578125" style="1" bestFit="1" customWidth="1"/>
    <col min="15630" max="15630" width="22.28515625" style="1" bestFit="1" customWidth="1"/>
    <col min="15631" max="15631" width="16.7109375" style="1" customWidth="1"/>
    <col min="15632" max="15632" width="21.42578125" style="1" bestFit="1" customWidth="1"/>
    <col min="15633" max="15633" width="22.28515625" style="1" bestFit="1" customWidth="1"/>
    <col min="15634" max="15873" width="9.140625" style="1"/>
    <col min="15874" max="15874" width="4.28515625" style="1" customWidth="1"/>
    <col min="15875" max="15875" width="9.85546875" style="1" customWidth="1"/>
    <col min="15876" max="15876" width="55.42578125" style="1" bestFit="1" customWidth="1"/>
    <col min="15877" max="15877" width="12.85546875" style="1" customWidth="1"/>
    <col min="15878" max="15878" width="14.85546875" style="1" customWidth="1"/>
    <col min="15879" max="15879" width="14.28515625" style="1" customWidth="1"/>
    <col min="15880" max="15880" width="20.7109375" style="1" customWidth="1"/>
    <col min="15881" max="15881" width="21" style="1" customWidth="1"/>
    <col min="15882" max="15883" width="21.28515625" style="1" customWidth="1"/>
    <col min="15884" max="15885" width="22.42578125" style="1" bestFit="1" customWidth="1"/>
    <col min="15886" max="15886" width="22.28515625" style="1" bestFit="1" customWidth="1"/>
    <col min="15887" max="15887" width="16.7109375" style="1" customWidth="1"/>
    <col min="15888" max="15888" width="21.42578125" style="1" bestFit="1" customWidth="1"/>
    <col min="15889" max="15889" width="22.28515625" style="1" bestFit="1" customWidth="1"/>
    <col min="15890" max="16129" width="9.140625" style="1"/>
    <col min="16130" max="16130" width="4.28515625" style="1" customWidth="1"/>
    <col min="16131" max="16131" width="9.85546875" style="1" customWidth="1"/>
    <col min="16132" max="16132" width="55.42578125" style="1" bestFit="1" customWidth="1"/>
    <col min="16133" max="16133" width="12.85546875" style="1" customWidth="1"/>
    <col min="16134" max="16134" width="14.85546875" style="1" customWidth="1"/>
    <col min="16135" max="16135" width="14.28515625" style="1" customWidth="1"/>
    <col min="16136" max="16136" width="20.7109375" style="1" customWidth="1"/>
    <col min="16137" max="16137" width="21" style="1" customWidth="1"/>
    <col min="16138" max="16139" width="21.28515625" style="1" customWidth="1"/>
    <col min="16140" max="16141" width="22.42578125" style="1" bestFit="1" customWidth="1"/>
    <col min="16142" max="16142" width="22.28515625" style="1" bestFit="1" customWidth="1"/>
    <col min="16143" max="16143" width="16.7109375" style="1" customWidth="1"/>
    <col min="16144" max="16144" width="21.42578125" style="1" bestFit="1" customWidth="1"/>
    <col min="16145" max="16145" width="22.28515625" style="1" bestFit="1" customWidth="1"/>
    <col min="16146" max="16384" width="9.140625" style="1"/>
  </cols>
  <sheetData>
    <row r="1" spans="1:17" x14ac:dyDescent="0.25">
      <c r="P1" s="20"/>
    </row>
    <row r="2" spans="1:17" x14ac:dyDescent="0.25">
      <c r="P2" s="20"/>
    </row>
    <row r="3" spans="1:17" x14ac:dyDescent="0.25">
      <c r="P3" s="20"/>
    </row>
    <row r="4" spans="1:17" x14ac:dyDescent="0.25">
      <c r="P4" s="20"/>
    </row>
    <row r="5" spans="1:17" x14ac:dyDescent="0.25">
      <c r="P5" s="20"/>
    </row>
    <row r="6" spans="1:17" ht="13.9" customHeight="1" x14ac:dyDescent="0.25">
      <c r="P6" s="20"/>
    </row>
    <row r="7" spans="1:17" x14ac:dyDescent="0.25">
      <c r="J7" s="5"/>
      <c r="K7" s="5"/>
      <c r="L7" s="5"/>
      <c r="P7" s="20"/>
    </row>
    <row r="8" spans="1:17" x14ac:dyDescent="0.25">
      <c r="H8" s="6"/>
      <c r="I8" s="6"/>
      <c r="J8" s="7"/>
      <c r="K8" s="7"/>
      <c r="L8" s="7"/>
      <c r="M8" s="7"/>
      <c r="P8" s="20"/>
    </row>
    <row r="9" spans="1:17" ht="15" customHeight="1" x14ac:dyDescent="0.25">
      <c r="B9" s="8"/>
      <c r="C9" s="9"/>
      <c r="D9" s="41" t="s">
        <v>0</v>
      </c>
      <c r="E9" s="41"/>
      <c r="F9" s="41"/>
      <c r="G9" s="41"/>
      <c r="H9" s="41"/>
      <c r="I9" s="41"/>
      <c r="J9" s="41"/>
      <c r="K9" s="41"/>
      <c r="L9" s="41"/>
      <c r="M9" s="9"/>
      <c r="N9" s="9"/>
      <c r="O9" s="9"/>
      <c r="P9" s="20"/>
    </row>
    <row r="10" spans="1:17" x14ac:dyDescent="0.25">
      <c r="P10" s="20"/>
    </row>
    <row r="11" spans="1:17" ht="15" customHeight="1" thickBot="1" x14ac:dyDescent="0.3">
      <c r="L11" s="42" t="s">
        <v>128</v>
      </c>
      <c r="M11" s="42"/>
      <c r="N11" s="42"/>
      <c r="O11" s="42"/>
      <c r="P11" s="20"/>
    </row>
    <row r="12" spans="1:17" ht="14.45" customHeight="1" x14ac:dyDescent="0.25">
      <c r="A12" s="43" t="s">
        <v>1</v>
      </c>
      <c r="B12" s="45" t="s">
        <v>2</v>
      </c>
      <c r="C12" s="45" t="s">
        <v>3</v>
      </c>
      <c r="D12" s="45" t="s">
        <v>4</v>
      </c>
      <c r="E12" s="45"/>
      <c r="F12" s="45"/>
      <c r="G12" s="47" t="s">
        <v>127</v>
      </c>
      <c r="H12" s="47"/>
      <c r="I12" s="47"/>
      <c r="J12" s="47"/>
      <c r="K12" s="47"/>
      <c r="L12" s="47"/>
      <c r="M12" s="47"/>
      <c r="N12" s="49" t="s">
        <v>123</v>
      </c>
      <c r="O12" s="50"/>
      <c r="P12" s="20"/>
    </row>
    <row r="13" spans="1:17" s="8" customFormat="1" ht="15.75" customHeight="1" x14ac:dyDescent="0.25">
      <c r="A13" s="44"/>
      <c r="B13" s="46"/>
      <c r="C13" s="46"/>
      <c r="D13" s="46"/>
      <c r="E13" s="46"/>
      <c r="F13" s="46"/>
      <c r="G13" s="48"/>
      <c r="H13" s="48"/>
      <c r="I13" s="48"/>
      <c r="J13" s="48"/>
      <c r="K13" s="48"/>
      <c r="L13" s="48"/>
      <c r="M13" s="48"/>
      <c r="N13" s="36"/>
      <c r="O13" s="37"/>
      <c r="P13" s="24"/>
      <c r="Q13" s="10"/>
    </row>
    <row r="14" spans="1:17" s="8" customFormat="1" ht="33.75" customHeight="1" x14ac:dyDescent="0.25">
      <c r="A14" s="44"/>
      <c r="B14" s="46"/>
      <c r="C14" s="46"/>
      <c r="D14" s="46"/>
      <c r="E14" s="46"/>
      <c r="F14" s="46"/>
      <c r="G14" s="48" t="s">
        <v>5</v>
      </c>
      <c r="H14" s="48"/>
      <c r="I14" s="48"/>
      <c r="J14" s="48" t="s">
        <v>110</v>
      </c>
      <c r="K14" s="48"/>
      <c r="L14" s="48"/>
      <c r="M14" s="48" t="s">
        <v>6</v>
      </c>
      <c r="N14" s="36" t="s">
        <v>7</v>
      </c>
      <c r="O14" s="37" t="s">
        <v>8</v>
      </c>
      <c r="P14" s="24"/>
      <c r="Q14" s="10"/>
    </row>
    <row r="15" spans="1:17" s="8" customFormat="1" ht="47.25" x14ac:dyDescent="0.25">
      <c r="A15" s="44"/>
      <c r="B15" s="46"/>
      <c r="C15" s="46"/>
      <c r="D15" s="28" t="s">
        <v>9</v>
      </c>
      <c r="E15" s="28" t="s">
        <v>10</v>
      </c>
      <c r="F15" s="28" t="s">
        <v>11</v>
      </c>
      <c r="G15" s="29" t="s">
        <v>111</v>
      </c>
      <c r="H15" s="11" t="s">
        <v>108</v>
      </c>
      <c r="I15" s="29" t="s">
        <v>109</v>
      </c>
      <c r="J15" s="29" t="s">
        <v>111</v>
      </c>
      <c r="K15" s="29" t="s">
        <v>108</v>
      </c>
      <c r="L15" s="29" t="s">
        <v>109</v>
      </c>
      <c r="M15" s="48"/>
      <c r="N15" s="36"/>
      <c r="O15" s="38"/>
      <c r="P15" s="24"/>
      <c r="Q15" s="10"/>
    </row>
    <row r="16" spans="1:17" x14ac:dyDescent="0.25">
      <c r="A16" s="31">
        <v>1</v>
      </c>
      <c r="B16" s="12" t="s">
        <v>29</v>
      </c>
      <c r="C16" s="13" t="s">
        <v>30</v>
      </c>
      <c r="D16" s="14" t="s">
        <v>14</v>
      </c>
      <c r="E16" s="15" t="s">
        <v>14</v>
      </c>
      <c r="F16" s="15" t="s">
        <v>14</v>
      </c>
      <c r="G16" s="16">
        <f>VLOOKUP(B16,[1]Brokers!$B$9:$I$69,7,0)</f>
        <v>2447736013.4000001</v>
      </c>
      <c r="H16" s="16">
        <f>VLOOKUP(B16,[2]Brokers!$B$9:$W$69,20,0)</f>
        <v>0</v>
      </c>
      <c r="I16" s="16">
        <f>VLOOKUP(B16,[3]Brokers!$B$9:$R$69,17,0)</f>
        <v>0</v>
      </c>
      <c r="J16" s="16">
        <f>VLOOKUP(B16,[3]Brokers!$B$9:$M$69,12,0)</f>
        <v>0</v>
      </c>
      <c r="K16" s="16">
        <v>0</v>
      </c>
      <c r="L16" s="16">
        <v>0</v>
      </c>
      <c r="M16" s="27">
        <f t="shared" ref="M16:M47" si="0">L16+I16+J16+H16+G16</f>
        <v>2447736013.4000001</v>
      </c>
      <c r="N16" s="30">
        <f>VLOOKUP(B16,[4]Sheet1!$B$16:$N$68,13,0)+M16</f>
        <v>9001977287.4400005</v>
      </c>
      <c r="O16" s="32">
        <f t="shared" ref="O16:O47" si="1">N16/$N$70</f>
        <v>0.47109784287940321</v>
      </c>
      <c r="P16" s="25"/>
    </row>
    <row r="17" spans="1:17" x14ac:dyDescent="0.25">
      <c r="A17" s="31">
        <f>+A16+1</f>
        <v>2</v>
      </c>
      <c r="B17" s="12" t="s">
        <v>12</v>
      </c>
      <c r="C17" s="13" t="s">
        <v>13</v>
      </c>
      <c r="D17" s="14" t="s">
        <v>14</v>
      </c>
      <c r="E17" s="15" t="s">
        <v>14</v>
      </c>
      <c r="F17" s="15" t="s">
        <v>14</v>
      </c>
      <c r="G17" s="16">
        <f>VLOOKUP(B17,[1]Brokers!$B$9:$I$69,7,0)</f>
        <v>1056353741.8</v>
      </c>
      <c r="H17" s="16">
        <f>VLOOKUP(B17,[2]Brokers!$B$9:$W$69,20,0)</f>
        <v>0</v>
      </c>
      <c r="I17" s="16">
        <f>VLOOKUP(B17,[3]Brokers!$B$9:$R$69,17,0)</f>
        <v>0</v>
      </c>
      <c r="J17" s="16">
        <f>VLOOKUP(B17,[3]Brokers!$B$9:$M$69,12,0)</f>
        <v>0</v>
      </c>
      <c r="K17" s="16">
        <v>0</v>
      </c>
      <c r="L17" s="16">
        <v>0</v>
      </c>
      <c r="M17" s="27">
        <f t="shared" si="0"/>
        <v>1056353741.8</v>
      </c>
      <c r="N17" s="30">
        <f>VLOOKUP(B17,[4]Sheet1!$B$16:$N$68,13,0)+M17</f>
        <v>2018623923.48</v>
      </c>
      <c r="O17" s="32">
        <f t="shared" si="1"/>
        <v>0.10564005502024812</v>
      </c>
      <c r="P17" s="25"/>
    </row>
    <row r="18" spans="1:17" x14ac:dyDescent="0.25">
      <c r="A18" s="31">
        <f t="shared" ref="A18:A69" si="2">+A17+1</f>
        <v>3</v>
      </c>
      <c r="B18" s="12" t="s">
        <v>23</v>
      </c>
      <c r="C18" s="13" t="s">
        <v>24</v>
      </c>
      <c r="D18" s="14" t="s">
        <v>14</v>
      </c>
      <c r="E18" s="15" t="s">
        <v>14</v>
      </c>
      <c r="F18" s="15"/>
      <c r="G18" s="16">
        <f>VLOOKUP(B18,[1]Brokers!$B$9:$I$69,7,0)</f>
        <v>13883466.92</v>
      </c>
      <c r="H18" s="16">
        <f>VLOOKUP(B18,[2]Brokers!$B$9:$W$69,20,0)</f>
        <v>0</v>
      </c>
      <c r="I18" s="16">
        <f>VLOOKUP(B18,[3]Brokers!$B$9:$R$69,17,0)</f>
        <v>0</v>
      </c>
      <c r="J18" s="16">
        <f>VLOOKUP(B18,[3]Brokers!$B$9:$M$69,12,0)</f>
        <v>0</v>
      </c>
      <c r="K18" s="16">
        <v>0</v>
      </c>
      <c r="L18" s="16">
        <v>0</v>
      </c>
      <c r="M18" s="27">
        <f t="shared" si="0"/>
        <v>13883466.92</v>
      </c>
      <c r="N18" s="30">
        <f>VLOOKUP(B18,[4]Sheet1!$B$16:$N$68,13,0)+M18</f>
        <v>1682107925.6700001</v>
      </c>
      <c r="O18" s="32">
        <f t="shared" si="1"/>
        <v>8.8029261791088054E-2</v>
      </c>
      <c r="P18" s="25"/>
    </row>
    <row r="19" spans="1:17" x14ac:dyDescent="0.25">
      <c r="A19" s="31">
        <f t="shared" si="2"/>
        <v>4</v>
      </c>
      <c r="B19" s="12" t="s">
        <v>116</v>
      </c>
      <c r="C19" s="13" t="s">
        <v>118</v>
      </c>
      <c r="D19" s="14" t="s">
        <v>14</v>
      </c>
      <c r="E19" s="14" t="s">
        <v>14</v>
      </c>
      <c r="F19" s="14"/>
      <c r="G19" s="16">
        <f>VLOOKUP(B19,[1]Brokers!$B$9:$I$69,7,0)</f>
        <v>814428037</v>
      </c>
      <c r="H19" s="16">
        <f>VLOOKUP(B19,[2]Brokers!$B$9:$W$69,20,0)</f>
        <v>0</v>
      </c>
      <c r="I19" s="16">
        <f>VLOOKUP(B19,[3]Brokers!$B$9:$R$69,17,0)</f>
        <v>0</v>
      </c>
      <c r="J19" s="16">
        <f>VLOOKUP(B19,[3]Brokers!$B$9:$M$69,12,0)</f>
        <v>0</v>
      </c>
      <c r="K19" s="16">
        <v>0</v>
      </c>
      <c r="L19" s="16">
        <v>0</v>
      </c>
      <c r="M19" s="27">
        <f t="shared" si="0"/>
        <v>814428037</v>
      </c>
      <c r="N19" s="30">
        <f>VLOOKUP(B19,[4]Sheet1!$B$16:$N$68,13,0)+M19</f>
        <v>917103660</v>
      </c>
      <c r="O19" s="32">
        <f t="shared" si="1"/>
        <v>4.7994517440697916E-2</v>
      </c>
      <c r="P19" s="25"/>
    </row>
    <row r="20" spans="1:17" x14ac:dyDescent="0.25">
      <c r="A20" s="31">
        <f t="shared" si="2"/>
        <v>5</v>
      </c>
      <c r="B20" s="12" t="s">
        <v>19</v>
      </c>
      <c r="C20" s="13" t="s">
        <v>20</v>
      </c>
      <c r="D20" s="14" t="s">
        <v>14</v>
      </c>
      <c r="E20" s="15" t="s">
        <v>14</v>
      </c>
      <c r="F20" s="15" t="s">
        <v>14</v>
      </c>
      <c r="G20" s="16">
        <f>VLOOKUP(B20,[1]Brokers!$B$9:$I$69,7,0)</f>
        <v>136551301.44999999</v>
      </c>
      <c r="H20" s="16">
        <f>VLOOKUP(B20,[2]Brokers!$B$9:$W$69,20,0)</f>
        <v>0</v>
      </c>
      <c r="I20" s="16">
        <f>VLOOKUP(B20,[3]Brokers!$B$9:$R$69,17,0)</f>
        <v>0</v>
      </c>
      <c r="J20" s="16">
        <f>VLOOKUP(B20,[3]Brokers!$B$9:$M$69,12,0)</f>
        <v>0</v>
      </c>
      <c r="K20" s="16">
        <v>0</v>
      </c>
      <c r="L20" s="16">
        <v>0</v>
      </c>
      <c r="M20" s="27">
        <f t="shared" si="0"/>
        <v>136551301.44999999</v>
      </c>
      <c r="N20" s="30">
        <f>VLOOKUP(B20,[4]Sheet1!$B$16:$N$68,13,0)+M20</f>
        <v>747350924.55999994</v>
      </c>
      <c r="O20" s="32">
        <f t="shared" si="1"/>
        <v>3.9110897216478924E-2</v>
      </c>
      <c r="P20" s="25"/>
    </row>
    <row r="21" spans="1:17" x14ac:dyDescent="0.25">
      <c r="A21" s="31">
        <f t="shared" si="2"/>
        <v>6</v>
      </c>
      <c r="B21" s="12" t="s">
        <v>61</v>
      </c>
      <c r="C21" s="13" t="s">
        <v>62</v>
      </c>
      <c r="D21" s="14" t="s">
        <v>14</v>
      </c>
      <c r="E21" s="15" t="s">
        <v>14</v>
      </c>
      <c r="F21" s="15" t="s">
        <v>14</v>
      </c>
      <c r="G21" s="16">
        <f>VLOOKUP(B21,[1]Brokers!$B$9:$I$69,7,0)</f>
        <v>628780550</v>
      </c>
      <c r="H21" s="16">
        <f>VLOOKUP(B21,[2]Brokers!$B$9:$W$69,20,0)</f>
        <v>0</v>
      </c>
      <c r="I21" s="16">
        <f>VLOOKUP(B21,[3]Brokers!$B$9:$R$69,17,0)</f>
        <v>0</v>
      </c>
      <c r="J21" s="16">
        <f>VLOOKUP(B21,[3]Brokers!$B$9:$M$69,12,0)</f>
        <v>0</v>
      </c>
      <c r="K21" s="16">
        <v>0</v>
      </c>
      <c r="L21" s="16">
        <v>0</v>
      </c>
      <c r="M21" s="27">
        <f t="shared" si="0"/>
        <v>628780550</v>
      </c>
      <c r="N21" s="30">
        <f>VLOOKUP(B21,[4]Sheet1!$B$16:$N$68,13,0)+M21</f>
        <v>630241465</v>
      </c>
      <c r="O21" s="32">
        <f t="shared" si="1"/>
        <v>3.2982242142391524E-2</v>
      </c>
      <c r="P21" s="25"/>
    </row>
    <row r="22" spans="1:17" x14ac:dyDescent="0.25">
      <c r="A22" s="31">
        <f t="shared" si="2"/>
        <v>7</v>
      </c>
      <c r="B22" s="12" t="s">
        <v>21</v>
      </c>
      <c r="C22" s="13" t="s">
        <v>22</v>
      </c>
      <c r="D22" s="14" t="s">
        <v>14</v>
      </c>
      <c r="E22" s="15" t="s">
        <v>14</v>
      </c>
      <c r="F22" s="15" t="s">
        <v>14</v>
      </c>
      <c r="G22" s="16">
        <f>VLOOKUP(B22,[1]Brokers!$B$9:$I$69,7,0)</f>
        <v>25182453.419999998</v>
      </c>
      <c r="H22" s="16">
        <f>VLOOKUP(B22,[2]Brokers!$B$9:$W$69,20,0)</f>
        <v>0</v>
      </c>
      <c r="I22" s="16">
        <f>VLOOKUP(B22,[3]Brokers!$B$9:$R$69,17,0)</f>
        <v>0</v>
      </c>
      <c r="J22" s="16">
        <f>VLOOKUP(B22,[3]Brokers!$B$9:$M$69,12,0)</f>
        <v>0</v>
      </c>
      <c r="K22" s="16">
        <v>0</v>
      </c>
      <c r="L22" s="16">
        <v>0</v>
      </c>
      <c r="M22" s="27">
        <f t="shared" si="0"/>
        <v>25182453.419999998</v>
      </c>
      <c r="N22" s="30">
        <f>VLOOKUP(B22,[4]Sheet1!$B$16:$N$68,13,0)+M22</f>
        <v>615651166.32000005</v>
      </c>
      <c r="O22" s="32">
        <f t="shared" si="1"/>
        <v>3.2218692311544429E-2</v>
      </c>
      <c r="P22" s="25"/>
    </row>
    <row r="23" spans="1:17" x14ac:dyDescent="0.25">
      <c r="A23" s="31">
        <f t="shared" si="2"/>
        <v>8</v>
      </c>
      <c r="B23" s="12" t="s">
        <v>27</v>
      </c>
      <c r="C23" s="13" t="s">
        <v>28</v>
      </c>
      <c r="D23" s="14" t="s">
        <v>14</v>
      </c>
      <c r="E23" s="15" t="s">
        <v>14</v>
      </c>
      <c r="F23" s="15" t="s">
        <v>14</v>
      </c>
      <c r="G23" s="16">
        <f>VLOOKUP(B23,[1]Brokers!$B$9:$I$69,7,0)</f>
        <v>247356265.64000002</v>
      </c>
      <c r="H23" s="16">
        <f>VLOOKUP(B23,[2]Brokers!$B$9:$W$69,20,0)</f>
        <v>0</v>
      </c>
      <c r="I23" s="16">
        <f>VLOOKUP(B23,[3]Brokers!$B$9:$R$69,17,0)</f>
        <v>0</v>
      </c>
      <c r="J23" s="16">
        <f>VLOOKUP(B23,[3]Brokers!$B$9:$M$69,12,0)</f>
        <v>0</v>
      </c>
      <c r="K23" s="16">
        <v>0</v>
      </c>
      <c r="L23" s="16">
        <v>0</v>
      </c>
      <c r="M23" s="27">
        <f t="shared" si="0"/>
        <v>247356265.64000002</v>
      </c>
      <c r="N23" s="30">
        <f>VLOOKUP(B23,[4]Sheet1!$B$16:$N$68,13,0)+M23</f>
        <v>593355261.12</v>
      </c>
      <c r="O23" s="32">
        <f t="shared" si="1"/>
        <v>3.1051887229796585E-2</v>
      </c>
      <c r="P23" s="25"/>
    </row>
    <row r="24" spans="1:17" x14ac:dyDescent="0.25">
      <c r="A24" s="31">
        <f t="shared" si="2"/>
        <v>9</v>
      </c>
      <c r="B24" s="12" t="s">
        <v>25</v>
      </c>
      <c r="C24" s="13" t="s">
        <v>26</v>
      </c>
      <c r="D24" s="14" t="s">
        <v>14</v>
      </c>
      <c r="E24" s="15" t="s">
        <v>14</v>
      </c>
      <c r="F24" s="15"/>
      <c r="G24" s="16">
        <f>VLOOKUP(B24,[1]Brokers!$B$9:$I$69,7,0)</f>
        <v>262136801.31</v>
      </c>
      <c r="H24" s="16">
        <f>VLOOKUP(B24,[2]Brokers!$B$9:$W$69,20,0)</f>
        <v>0</v>
      </c>
      <c r="I24" s="16">
        <f>VLOOKUP(B24,[3]Brokers!$B$9:$R$69,17,0)</f>
        <v>0</v>
      </c>
      <c r="J24" s="16">
        <f>VLOOKUP(B24,[3]Brokers!$B$9:$M$69,12,0)</f>
        <v>0</v>
      </c>
      <c r="K24" s="16">
        <v>0</v>
      </c>
      <c r="L24" s="16">
        <v>0</v>
      </c>
      <c r="M24" s="27">
        <f t="shared" si="0"/>
        <v>262136801.31</v>
      </c>
      <c r="N24" s="30">
        <f>VLOOKUP(B24,[4]Sheet1!$B$16:$N$68,13,0)+M24</f>
        <v>584220123.82999992</v>
      </c>
      <c r="O24" s="32">
        <f t="shared" si="1"/>
        <v>3.0573820763473595E-2</v>
      </c>
      <c r="P24" s="25"/>
    </row>
    <row r="25" spans="1:17" s="26" customFormat="1" x14ac:dyDescent="0.25">
      <c r="A25" s="31">
        <f t="shared" si="2"/>
        <v>10</v>
      </c>
      <c r="B25" s="12" t="s">
        <v>41</v>
      </c>
      <c r="C25" s="13" t="s">
        <v>42</v>
      </c>
      <c r="D25" s="14" t="s">
        <v>14</v>
      </c>
      <c r="E25" s="14" t="s">
        <v>14</v>
      </c>
      <c r="F25" s="15"/>
      <c r="G25" s="16">
        <f>VLOOKUP(B25,[1]Brokers!$B$9:$I$69,7,0)</f>
        <v>67213505.299999997</v>
      </c>
      <c r="H25" s="16">
        <f>VLOOKUP(B25,[2]Brokers!$B$9:$W$69,20,0)</f>
        <v>0</v>
      </c>
      <c r="I25" s="16">
        <f>VLOOKUP(B25,[3]Brokers!$B$9:$R$69,17,0)</f>
        <v>0</v>
      </c>
      <c r="J25" s="16">
        <f>VLOOKUP(B25,[3]Brokers!$B$9:$M$69,12,0)</f>
        <v>0</v>
      </c>
      <c r="K25" s="16">
        <v>0</v>
      </c>
      <c r="L25" s="16">
        <v>0</v>
      </c>
      <c r="M25" s="27">
        <f t="shared" si="0"/>
        <v>67213505.299999997</v>
      </c>
      <c r="N25" s="30">
        <f>VLOOKUP(B25,[4]Sheet1!$B$16:$N$68,13,0)+M25</f>
        <v>249561773.75999999</v>
      </c>
      <c r="O25" s="32">
        <f t="shared" si="1"/>
        <v>1.3060243269834761E-2</v>
      </c>
      <c r="P25" s="25"/>
      <c r="Q25" s="10"/>
    </row>
    <row r="26" spans="1:17" x14ac:dyDescent="0.25">
      <c r="A26" s="31">
        <f t="shared" si="2"/>
        <v>11</v>
      </c>
      <c r="B26" s="12" t="s">
        <v>15</v>
      </c>
      <c r="C26" s="13" t="s">
        <v>16</v>
      </c>
      <c r="D26" s="14" t="s">
        <v>14</v>
      </c>
      <c r="E26" s="15"/>
      <c r="F26" s="15" t="s">
        <v>14</v>
      </c>
      <c r="G26" s="16">
        <f>VLOOKUP(B26,[1]Brokers!$B$9:$I$69,7,0)</f>
        <v>109051973.87</v>
      </c>
      <c r="H26" s="16">
        <f>VLOOKUP(B26,[2]Brokers!$B$9:$W$69,20,0)</f>
        <v>0</v>
      </c>
      <c r="I26" s="16">
        <f>VLOOKUP(B26,[3]Brokers!$B$9:$R$69,17,0)</f>
        <v>0</v>
      </c>
      <c r="J26" s="16">
        <f>VLOOKUP(B26,[3]Brokers!$B$9:$M$69,12,0)</f>
        <v>0</v>
      </c>
      <c r="K26" s="16">
        <v>0</v>
      </c>
      <c r="L26" s="16">
        <v>0</v>
      </c>
      <c r="M26" s="27">
        <f t="shared" si="0"/>
        <v>109051973.87</v>
      </c>
      <c r="N26" s="30">
        <f>VLOOKUP(B26,[4]Sheet1!$B$16:$N$68,13,0)+M26</f>
        <v>220794558.84</v>
      </c>
      <c r="O26" s="32">
        <f t="shared" si="1"/>
        <v>1.1554777030393253E-2</v>
      </c>
      <c r="P26" s="25"/>
    </row>
    <row r="27" spans="1:17" x14ac:dyDescent="0.25">
      <c r="A27" s="31">
        <f t="shared" si="2"/>
        <v>12</v>
      </c>
      <c r="B27" s="12" t="s">
        <v>79</v>
      </c>
      <c r="C27" s="13" t="s">
        <v>114</v>
      </c>
      <c r="D27" s="14" t="s">
        <v>14</v>
      </c>
      <c r="E27" s="15"/>
      <c r="F27" s="15"/>
      <c r="G27" s="16">
        <f>VLOOKUP(B27,[1]Brokers!$B$9:$I$69,7,0)</f>
        <v>118527755.92</v>
      </c>
      <c r="H27" s="16">
        <f>VLOOKUP(B27,[2]Brokers!$B$9:$W$69,20,0)</f>
        <v>0</v>
      </c>
      <c r="I27" s="16">
        <f>VLOOKUP(B27,[3]Brokers!$B$9:$R$69,17,0)</f>
        <v>0</v>
      </c>
      <c r="J27" s="16">
        <f>VLOOKUP(B27,[3]Brokers!$B$9:$M$69,12,0)</f>
        <v>0</v>
      </c>
      <c r="K27" s="16">
        <v>0</v>
      </c>
      <c r="L27" s="16">
        <v>0</v>
      </c>
      <c r="M27" s="27">
        <f t="shared" si="0"/>
        <v>118527755.92</v>
      </c>
      <c r="N27" s="30">
        <f>VLOOKUP(B27,[4]Sheet1!$B$16:$N$68,13,0)+M27</f>
        <v>212173987.20999998</v>
      </c>
      <c r="O27" s="32">
        <f t="shared" si="1"/>
        <v>1.1103639178163089E-2</v>
      </c>
      <c r="P27" s="25"/>
    </row>
    <row r="28" spans="1:17" x14ac:dyDescent="0.25">
      <c r="A28" s="31">
        <f t="shared" si="2"/>
        <v>13</v>
      </c>
      <c r="B28" s="12" t="s">
        <v>98</v>
      </c>
      <c r="C28" s="13" t="s">
        <v>99</v>
      </c>
      <c r="D28" s="14" t="s">
        <v>14</v>
      </c>
      <c r="E28" s="15" t="s">
        <v>14</v>
      </c>
      <c r="F28" s="15" t="s">
        <v>14</v>
      </c>
      <c r="G28" s="16">
        <f>VLOOKUP(B28,[1]Brokers!$B$9:$I$69,7,0)</f>
        <v>164616133.42000002</v>
      </c>
      <c r="H28" s="16">
        <f>VLOOKUP(B28,[2]Brokers!$B$9:$W$69,20,0)</f>
        <v>0</v>
      </c>
      <c r="I28" s="16">
        <f>VLOOKUP(B28,[3]Brokers!$B$9:$R$69,17,0)</f>
        <v>0</v>
      </c>
      <c r="J28" s="16">
        <f>VLOOKUP(B28,[5]Brokers!$B$9:$M$69,12,0)</f>
        <v>0</v>
      </c>
      <c r="K28" s="16">
        <v>0</v>
      </c>
      <c r="L28" s="16">
        <v>0</v>
      </c>
      <c r="M28" s="27">
        <f t="shared" si="0"/>
        <v>164616133.42000002</v>
      </c>
      <c r="N28" s="30">
        <f>VLOOKUP(B28,[4]Sheet1!$B$16:$N$68,13,0)+M28</f>
        <v>164616133.42000002</v>
      </c>
      <c r="O28" s="32">
        <f t="shared" si="1"/>
        <v>8.6148079339760202E-3</v>
      </c>
      <c r="P28" s="25"/>
    </row>
    <row r="29" spans="1:17" x14ac:dyDescent="0.25">
      <c r="A29" s="31">
        <f t="shared" si="2"/>
        <v>14</v>
      </c>
      <c r="B29" s="12" t="s">
        <v>51</v>
      </c>
      <c r="C29" s="13" t="s">
        <v>52</v>
      </c>
      <c r="D29" s="14" t="s">
        <v>14</v>
      </c>
      <c r="E29" s="15"/>
      <c r="F29" s="15"/>
      <c r="G29" s="16">
        <f>VLOOKUP(B29,[1]Brokers!$B$9:$I$69,7,0)</f>
        <v>28771663.460000001</v>
      </c>
      <c r="H29" s="16">
        <f>VLOOKUP(B29,[2]Brokers!$B$9:$W$69,20,0)</f>
        <v>0</v>
      </c>
      <c r="I29" s="16">
        <f>VLOOKUP(B29,[3]Brokers!$B$9:$R$69,17,0)</f>
        <v>0</v>
      </c>
      <c r="J29" s="16">
        <f>VLOOKUP(B29,[3]Brokers!$B$9:$M$69,12,0)</f>
        <v>0</v>
      </c>
      <c r="K29" s="16">
        <v>0</v>
      </c>
      <c r="L29" s="16">
        <v>0</v>
      </c>
      <c r="M29" s="27">
        <f t="shared" si="0"/>
        <v>28771663.460000001</v>
      </c>
      <c r="N29" s="30">
        <f>VLOOKUP(B29,[4]Sheet1!$B$16:$N$68,13,0)+M29</f>
        <v>137527136.19999999</v>
      </c>
      <c r="O29" s="32">
        <f t="shared" si="1"/>
        <v>7.197167370284115E-3</v>
      </c>
      <c r="P29" s="25"/>
    </row>
    <row r="30" spans="1:17" x14ac:dyDescent="0.25">
      <c r="A30" s="31">
        <f t="shared" si="2"/>
        <v>15</v>
      </c>
      <c r="B30" s="12" t="s">
        <v>31</v>
      </c>
      <c r="C30" s="13" t="s">
        <v>32</v>
      </c>
      <c r="D30" s="14" t="s">
        <v>14</v>
      </c>
      <c r="E30" s="15" t="s">
        <v>14</v>
      </c>
      <c r="F30" s="15"/>
      <c r="G30" s="16">
        <f>VLOOKUP(B30,[1]Brokers!$B$9:$I$69,7,0)</f>
        <v>24691390.369999997</v>
      </c>
      <c r="H30" s="16">
        <f>VLOOKUP(B30,[2]Brokers!$B$9:$W$69,20,0)</f>
        <v>0</v>
      </c>
      <c r="I30" s="16">
        <f>VLOOKUP(B30,[3]Brokers!$B$9:$R$69,17,0)</f>
        <v>0</v>
      </c>
      <c r="J30" s="16">
        <f>VLOOKUP(B30,[3]Brokers!$B$9:$M$69,12,0)</f>
        <v>0</v>
      </c>
      <c r="K30" s="16">
        <v>0</v>
      </c>
      <c r="L30" s="16">
        <v>0</v>
      </c>
      <c r="M30" s="27">
        <f t="shared" si="0"/>
        <v>24691390.369999997</v>
      </c>
      <c r="N30" s="30">
        <f>VLOOKUP(B30,[4]Sheet1!$B$16:$N$68,13,0)+M30</f>
        <v>114384025.25999999</v>
      </c>
      <c r="O30" s="32">
        <f t="shared" si="1"/>
        <v>5.9860257184867205E-3</v>
      </c>
      <c r="P30" s="25"/>
    </row>
    <row r="31" spans="1:17" x14ac:dyDescent="0.25">
      <c r="A31" s="31">
        <f t="shared" si="2"/>
        <v>16</v>
      </c>
      <c r="B31" s="12" t="s">
        <v>69</v>
      </c>
      <c r="C31" s="13" t="s">
        <v>70</v>
      </c>
      <c r="D31" s="14" t="s">
        <v>14</v>
      </c>
      <c r="E31" s="15"/>
      <c r="F31" s="15"/>
      <c r="G31" s="16">
        <f>VLOOKUP(B31,[1]Brokers!$B$9:$I$69,7,0)</f>
        <v>101229264.45</v>
      </c>
      <c r="H31" s="16">
        <f>VLOOKUP(B31,[2]Brokers!$B$9:$W$69,20,0)</f>
        <v>0</v>
      </c>
      <c r="I31" s="16">
        <f>VLOOKUP(B31,[3]Brokers!$B$9:$R$69,17,0)</f>
        <v>0</v>
      </c>
      <c r="J31" s="16">
        <f>VLOOKUP(B31,[3]Brokers!$B$9:$M$69,12,0)</f>
        <v>0</v>
      </c>
      <c r="K31" s="16">
        <v>0</v>
      </c>
      <c r="L31" s="16">
        <v>0</v>
      </c>
      <c r="M31" s="27">
        <f t="shared" si="0"/>
        <v>101229264.45</v>
      </c>
      <c r="N31" s="30">
        <f>VLOOKUP(B31,[4]Sheet1!$B$16:$N$68,13,0)+M31</f>
        <v>112192674.63</v>
      </c>
      <c r="O31" s="32">
        <f t="shared" si="1"/>
        <v>5.871346407284081E-3</v>
      </c>
      <c r="P31" s="25"/>
    </row>
    <row r="32" spans="1:17" x14ac:dyDescent="0.25">
      <c r="A32" s="31">
        <f t="shared" si="2"/>
        <v>17</v>
      </c>
      <c r="B32" s="12" t="s">
        <v>80</v>
      </c>
      <c r="C32" s="13" t="s">
        <v>81</v>
      </c>
      <c r="D32" s="14" t="s">
        <v>14</v>
      </c>
      <c r="E32" s="15"/>
      <c r="F32" s="15"/>
      <c r="G32" s="16">
        <f>VLOOKUP(B32,[1]Brokers!$B$9:$I$69,7,0)</f>
        <v>97931367</v>
      </c>
      <c r="H32" s="16">
        <f>VLOOKUP(B32,[2]Brokers!$B$9:$W$69,20,0)</f>
        <v>0</v>
      </c>
      <c r="I32" s="16">
        <f>VLOOKUP(B32,[3]Brokers!$B$9:$R$69,17,0)</f>
        <v>0</v>
      </c>
      <c r="J32" s="16">
        <f>VLOOKUP(B32,[3]Brokers!$B$9:$M$69,12,0)</f>
        <v>0</v>
      </c>
      <c r="K32" s="16">
        <v>0</v>
      </c>
      <c r="L32" s="16">
        <v>0</v>
      </c>
      <c r="M32" s="27">
        <f t="shared" si="0"/>
        <v>97931367</v>
      </c>
      <c r="N32" s="30">
        <f>VLOOKUP(B32,[4]Sheet1!$B$16:$N$68,13,0)+M32</f>
        <v>111565455.56</v>
      </c>
      <c r="O32" s="32">
        <f t="shared" si="1"/>
        <v>5.838522335254696E-3</v>
      </c>
      <c r="P32" s="25"/>
    </row>
    <row r="33" spans="1:17" x14ac:dyDescent="0.25">
      <c r="A33" s="31">
        <f t="shared" si="2"/>
        <v>18</v>
      </c>
      <c r="B33" s="12" t="s">
        <v>47</v>
      </c>
      <c r="C33" s="13" t="s">
        <v>48</v>
      </c>
      <c r="D33" s="14" t="s">
        <v>14</v>
      </c>
      <c r="E33" s="15"/>
      <c r="F33" s="15"/>
      <c r="G33" s="16">
        <f>VLOOKUP(B33,[1]Brokers!$B$9:$I$69,7,0)</f>
        <v>33062749.899999999</v>
      </c>
      <c r="H33" s="16">
        <f>VLOOKUP(B33,[2]Brokers!$B$9:$W$69,20,0)</f>
        <v>0</v>
      </c>
      <c r="I33" s="16">
        <f>VLOOKUP(B33,[3]Brokers!$B$9:$R$69,17,0)</f>
        <v>0</v>
      </c>
      <c r="J33" s="16">
        <f>VLOOKUP(B33,[3]Brokers!$B$9:$M$69,12,0)</f>
        <v>0</v>
      </c>
      <c r="K33" s="16">
        <v>0</v>
      </c>
      <c r="L33" s="16">
        <v>0</v>
      </c>
      <c r="M33" s="27">
        <f t="shared" si="0"/>
        <v>33062749.899999999</v>
      </c>
      <c r="N33" s="30">
        <f>VLOOKUP(B33,[4]Sheet1!$B$16:$N$68,13,0)+M33</f>
        <v>106660749.75</v>
      </c>
      <c r="O33" s="32">
        <f t="shared" si="1"/>
        <v>5.5818458015032798E-3</v>
      </c>
      <c r="P33" s="25"/>
    </row>
    <row r="34" spans="1:17" x14ac:dyDescent="0.25">
      <c r="A34" s="31">
        <f t="shared" si="2"/>
        <v>19</v>
      </c>
      <c r="B34" s="12" t="s">
        <v>35</v>
      </c>
      <c r="C34" s="13" t="s">
        <v>36</v>
      </c>
      <c r="D34" s="14" t="s">
        <v>14</v>
      </c>
      <c r="E34" s="15" t="s">
        <v>14</v>
      </c>
      <c r="F34" s="15"/>
      <c r="G34" s="16">
        <f>VLOOKUP(B34,[1]Brokers!$B$9:$I$69,7,0)</f>
        <v>72260528.090000004</v>
      </c>
      <c r="H34" s="16">
        <f>VLOOKUP(B34,[2]Brokers!$B$9:$W$69,20,0)</f>
        <v>0</v>
      </c>
      <c r="I34" s="16">
        <f>VLOOKUP(B34,[3]Brokers!$B$9:$R$69,17,0)</f>
        <v>0</v>
      </c>
      <c r="J34" s="16">
        <f>VLOOKUP(B34,[3]Brokers!$B$9:$M$69,12,0)</f>
        <v>0</v>
      </c>
      <c r="K34" s="16">
        <v>0</v>
      </c>
      <c r="L34" s="16">
        <v>0</v>
      </c>
      <c r="M34" s="27">
        <f t="shared" si="0"/>
        <v>72260528.090000004</v>
      </c>
      <c r="N34" s="30">
        <f>VLOOKUP(B34,[4]Sheet1!$B$16:$N$68,13,0)+M34</f>
        <v>98550528.680000007</v>
      </c>
      <c r="O34" s="32">
        <f t="shared" si="1"/>
        <v>5.1574159757712236E-3</v>
      </c>
      <c r="P34" s="25"/>
    </row>
    <row r="35" spans="1:17" x14ac:dyDescent="0.25">
      <c r="A35" s="31">
        <f t="shared" si="2"/>
        <v>20</v>
      </c>
      <c r="B35" s="12" t="s">
        <v>59</v>
      </c>
      <c r="C35" s="13" t="s">
        <v>60</v>
      </c>
      <c r="D35" s="14" t="s">
        <v>14</v>
      </c>
      <c r="E35" s="15"/>
      <c r="F35" s="15"/>
      <c r="G35" s="16">
        <f>VLOOKUP(B35,[1]Brokers!$B$9:$I$69,7,0)</f>
        <v>11180420</v>
      </c>
      <c r="H35" s="16">
        <f>VLOOKUP(B35,[2]Brokers!$B$9:$W$69,20,0)</f>
        <v>0</v>
      </c>
      <c r="I35" s="16">
        <f>VLOOKUP(B35,[3]Brokers!$B$9:$R$69,17,0)</f>
        <v>0</v>
      </c>
      <c r="J35" s="16">
        <f>VLOOKUP(B35,[3]Brokers!$B$9:$M$69,12,0)</f>
        <v>0</v>
      </c>
      <c r="K35" s="16">
        <v>0</v>
      </c>
      <c r="L35" s="16">
        <v>0</v>
      </c>
      <c r="M35" s="27">
        <f t="shared" si="0"/>
        <v>11180420</v>
      </c>
      <c r="N35" s="30">
        <f>VLOOKUP(B35,[4]Sheet1!$B$16:$N$68,13,0)+M35</f>
        <v>87459498.800000012</v>
      </c>
      <c r="O35" s="32">
        <f t="shared" si="1"/>
        <v>4.5769923549441498E-3</v>
      </c>
      <c r="P35" s="25"/>
    </row>
    <row r="36" spans="1:17" x14ac:dyDescent="0.25">
      <c r="A36" s="31">
        <f t="shared" si="2"/>
        <v>21</v>
      </c>
      <c r="B36" s="12" t="s">
        <v>57</v>
      </c>
      <c r="C36" s="13" t="s">
        <v>58</v>
      </c>
      <c r="D36" s="14" t="s">
        <v>14</v>
      </c>
      <c r="E36" s="15" t="s">
        <v>14</v>
      </c>
      <c r="F36" s="15" t="s">
        <v>14</v>
      </c>
      <c r="G36" s="16">
        <f>VLOOKUP(B36,[1]Brokers!$B$9:$I$69,7,0)</f>
        <v>33180654.650000002</v>
      </c>
      <c r="H36" s="16">
        <f>VLOOKUP(B36,[2]Brokers!$B$9:$W$69,20,0)</f>
        <v>0</v>
      </c>
      <c r="I36" s="16">
        <f>VLOOKUP(B36,[3]Brokers!$B$9:$R$69,17,0)</f>
        <v>0</v>
      </c>
      <c r="J36" s="16">
        <f>VLOOKUP(B36,[3]Brokers!$B$9:$M$69,12,0)</f>
        <v>0</v>
      </c>
      <c r="K36" s="16">
        <v>0</v>
      </c>
      <c r="L36" s="16">
        <v>0</v>
      </c>
      <c r="M36" s="27">
        <f t="shared" si="0"/>
        <v>33180654.650000002</v>
      </c>
      <c r="N36" s="30">
        <f>VLOOKUP(B36,[4]Sheet1!$B$16:$N$68,13,0)+M36</f>
        <v>74208727.850000009</v>
      </c>
      <c r="O36" s="32">
        <f t="shared" si="1"/>
        <v>3.883543636767114E-3</v>
      </c>
      <c r="P36" s="25"/>
    </row>
    <row r="37" spans="1:17" x14ac:dyDescent="0.25">
      <c r="A37" s="31">
        <f t="shared" si="2"/>
        <v>22</v>
      </c>
      <c r="B37" s="12" t="s">
        <v>115</v>
      </c>
      <c r="C37" s="13" t="s">
        <v>117</v>
      </c>
      <c r="D37" s="14" t="s">
        <v>14</v>
      </c>
      <c r="E37" s="15"/>
      <c r="F37" s="15"/>
      <c r="G37" s="16">
        <f>VLOOKUP(B37,[1]Brokers!$B$9:$I$69,7,0)</f>
        <v>40290826.32</v>
      </c>
      <c r="H37" s="16">
        <f>VLOOKUP(B37,[2]Brokers!$B$9:$W$69,20,0)</f>
        <v>0</v>
      </c>
      <c r="I37" s="16">
        <f>VLOOKUP(B37,[3]Brokers!$B$9:$R$69,17,0)</f>
        <v>0</v>
      </c>
      <c r="J37" s="16">
        <f>VLOOKUP(B37,[3]Brokers!$B$9:$M$69,12,0)</f>
        <v>0</v>
      </c>
      <c r="K37" s="16">
        <v>0</v>
      </c>
      <c r="L37" s="16">
        <v>0</v>
      </c>
      <c r="M37" s="27">
        <f t="shared" si="0"/>
        <v>40290826.32</v>
      </c>
      <c r="N37" s="30">
        <f>VLOOKUP(B37,[4]Sheet1!$B$16:$N$68,13,0)+M37</f>
        <v>71470991.019999996</v>
      </c>
      <c r="O37" s="32">
        <f t="shared" si="1"/>
        <v>3.7402704564643806E-3</v>
      </c>
      <c r="P37" s="25"/>
    </row>
    <row r="38" spans="1:17" x14ac:dyDescent="0.25">
      <c r="A38" s="31">
        <f t="shared" si="2"/>
        <v>23</v>
      </c>
      <c r="B38" s="12" t="s">
        <v>43</v>
      </c>
      <c r="C38" s="13" t="s">
        <v>44</v>
      </c>
      <c r="D38" s="14" t="s">
        <v>14</v>
      </c>
      <c r="E38" s="15" t="s">
        <v>14</v>
      </c>
      <c r="F38" s="15"/>
      <c r="G38" s="16">
        <f>VLOOKUP(B38,[1]Brokers!$B$9:$I$69,7,0)</f>
        <v>30105826.300000001</v>
      </c>
      <c r="H38" s="16">
        <f>VLOOKUP(B38,[2]Brokers!$B$9:$W$69,20,0)</f>
        <v>0</v>
      </c>
      <c r="I38" s="16">
        <f>VLOOKUP(B38,[3]Brokers!$B$9:$R$69,17,0)</f>
        <v>0</v>
      </c>
      <c r="J38" s="16">
        <f>VLOOKUP(B38,[3]Brokers!$B$9:$M$69,12,0)</f>
        <v>0</v>
      </c>
      <c r="K38" s="16">
        <v>0</v>
      </c>
      <c r="L38" s="16">
        <v>0</v>
      </c>
      <c r="M38" s="27">
        <f t="shared" si="0"/>
        <v>30105826.300000001</v>
      </c>
      <c r="N38" s="30">
        <f>VLOOKUP(B38,[4]Sheet1!$B$16:$N$68,13,0)+M38</f>
        <v>67748807.230000004</v>
      </c>
      <c r="O38" s="32">
        <f t="shared" si="1"/>
        <v>3.5454785015106324E-3</v>
      </c>
      <c r="P38" s="25"/>
    </row>
    <row r="39" spans="1:17" x14ac:dyDescent="0.25">
      <c r="A39" s="31">
        <f t="shared" si="2"/>
        <v>24</v>
      </c>
      <c r="B39" s="12" t="s">
        <v>45</v>
      </c>
      <c r="C39" s="13" t="s">
        <v>46</v>
      </c>
      <c r="D39" s="14" t="s">
        <v>14</v>
      </c>
      <c r="E39" s="15"/>
      <c r="F39" s="15"/>
      <c r="G39" s="16">
        <f>VLOOKUP(B39,[1]Brokers!$B$9:$I$69,7,0)</f>
        <v>32930777.57</v>
      </c>
      <c r="H39" s="16">
        <f>VLOOKUP(B39,[2]Brokers!$B$9:$W$69,20,0)</f>
        <v>0</v>
      </c>
      <c r="I39" s="16">
        <f>VLOOKUP(B39,[3]Brokers!$B$9:$R$69,17,0)</f>
        <v>0</v>
      </c>
      <c r="J39" s="16">
        <f>VLOOKUP(B39,[3]Brokers!$B$9:$M$69,12,0)</f>
        <v>0</v>
      </c>
      <c r="K39" s="16">
        <v>0</v>
      </c>
      <c r="L39" s="16">
        <v>0</v>
      </c>
      <c r="M39" s="27">
        <f t="shared" si="0"/>
        <v>32930777.57</v>
      </c>
      <c r="N39" s="30">
        <f>VLOOKUP(B39,[4]Sheet1!$B$16:$N$68,13,0)+M39</f>
        <v>66930907.600000001</v>
      </c>
      <c r="O39" s="32">
        <f t="shared" si="1"/>
        <v>3.5026755995390324E-3</v>
      </c>
      <c r="P39" s="25"/>
      <c r="Q39" s="1"/>
    </row>
    <row r="40" spans="1:17" x14ac:dyDescent="0.25">
      <c r="A40" s="31">
        <f t="shared" si="2"/>
        <v>25</v>
      </c>
      <c r="B40" s="12" t="s">
        <v>75</v>
      </c>
      <c r="C40" s="13" t="s">
        <v>76</v>
      </c>
      <c r="D40" s="14" t="s">
        <v>14</v>
      </c>
      <c r="E40" s="15"/>
      <c r="F40" s="15"/>
      <c r="G40" s="16">
        <f>VLOOKUP(B40,[1]Brokers!$B$9:$I$69,7,0)</f>
        <v>0</v>
      </c>
      <c r="H40" s="16">
        <f>VLOOKUP(B40,[2]Brokers!$B$9:$W$69,20,0)</f>
        <v>0</v>
      </c>
      <c r="I40" s="16">
        <f>VLOOKUP(B40,[3]Brokers!$B$9:$R$69,17,0)</f>
        <v>0</v>
      </c>
      <c r="J40" s="16">
        <f>VLOOKUP(B40,[5]Brokers!$B$9:$M$69,12,0)</f>
        <v>0</v>
      </c>
      <c r="K40" s="16">
        <v>0</v>
      </c>
      <c r="L40" s="16">
        <v>0</v>
      </c>
      <c r="M40" s="27">
        <f t="shared" si="0"/>
        <v>0</v>
      </c>
      <c r="N40" s="30">
        <f>VLOOKUP(B40,[4]Sheet1!$B$16:$N$68,13,0)+M40</f>
        <v>52295725.439999998</v>
      </c>
      <c r="O40" s="32">
        <f t="shared" si="1"/>
        <v>2.7367768946686241E-3</v>
      </c>
      <c r="P40" s="25"/>
    </row>
    <row r="41" spans="1:17" x14ac:dyDescent="0.25">
      <c r="A41" s="31">
        <f t="shared" si="2"/>
        <v>26</v>
      </c>
      <c r="B41" s="12" t="s">
        <v>90</v>
      </c>
      <c r="C41" s="13" t="s">
        <v>91</v>
      </c>
      <c r="D41" s="14" t="s">
        <v>14</v>
      </c>
      <c r="E41" s="15"/>
      <c r="F41" s="15"/>
      <c r="G41" s="16">
        <f>VLOOKUP(B41,[1]Brokers!$B$9:$I$69,7,0)</f>
        <v>40054108</v>
      </c>
      <c r="H41" s="16">
        <f>VLOOKUP(B41,[2]Brokers!$B$9:$W$69,20,0)</f>
        <v>0</v>
      </c>
      <c r="I41" s="16">
        <f>VLOOKUP(B41,[3]Brokers!$B$9:$R$69,17,0)</f>
        <v>0</v>
      </c>
      <c r="J41" s="16">
        <f>VLOOKUP(B41,[3]Brokers!$B$9:$M$69,12,0)</f>
        <v>0</v>
      </c>
      <c r="K41" s="16">
        <v>0</v>
      </c>
      <c r="L41" s="16">
        <v>0</v>
      </c>
      <c r="M41" s="27">
        <f t="shared" si="0"/>
        <v>40054108</v>
      </c>
      <c r="N41" s="30">
        <f>VLOOKUP(B41,[4]Sheet1!$B$16:$N$68,13,0)+M41</f>
        <v>45284451</v>
      </c>
      <c r="O41" s="32">
        <f t="shared" si="1"/>
        <v>2.369857921308405E-3</v>
      </c>
      <c r="P41" s="25"/>
    </row>
    <row r="42" spans="1:17" x14ac:dyDescent="0.25">
      <c r="A42" s="31">
        <f t="shared" si="2"/>
        <v>27</v>
      </c>
      <c r="B42" s="12" t="s">
        <v>77</v>
      </c>
      <c r="C42" s="13" t="s">
        <v>78</v>
      </c>
      <c r="D42" s="14" t="s">
        <v>14</v>
      </c>
      <c r="E42" s="15"/>
      <c r="F42" s="15"/>
      <c r="G42" s="16">
        <f>VLOOKUP(B42,[1]Brokers!$B$9:$I$69,7,0)</f>
        <v>39516190.460000001</v>
      </c>
      <c r="H42" s="16">
        <f>VLOOKUP(B42,[2]Brokers!$B$9:$W$69,20,0)</f>
        <v>0</v>
      </c>
      <c r="I42" s="16">
        <f>VLOOKUP(B42,[3]Brokers!$B$9:$R$69,17,0)</f>
        <v>0</v>
      </c>
      <c r="J42" s="16">
        <f>VLOOKUP(B42,[3]Brokers!$B$9:$M$69,12,0)</f>
        <v>0</v>
      </c>
      <c r="K42" s="16">
        <v>0</v>
      </c>
      <c r="L42" s="16">
        <v>0</v>
      </c>
      <c r="M42" s="27">
        <f t="shared" si="0"/>
        <v>39516190.460000001</v>
      </c>
      <c r="N42" s="30">
        <f>VLOOKUP(B42,[4]Sheet1!$B$16:$N$68,13,0)+M42</f>
        <v>43910382.480000004</v>
      </c>
      <c r="O42" s="32">
        <f t="shared" si="1"/>
        <v>2.2979491955839285E-3</v>
      </c>
      <c r="P42" s="25"/>
    </row>
    <row r="43" spans="1:17" x14ac:dyDescent="0.25">
      <c r="A43" s="31">
        <f t="shared" si="2"/>
        <v>28</v>
      </c>
      <c r="B43" s="12" t="s">
        <v>55</v>
      </c>
      <c r="C43" s="13" t="s">
        <v>56</v>
      </c>
      <c r="D43" s="14" t="s">
        <v>14</v>
      </c>
      <c r="E43" s="15"/>
      <c r="F43" s="15"/>
      <c r="G43" s="16">
        <f>VLOOKUP(B43,[1]Brokers!$B$9:$I$69,7,0)</f>
        <v>8223300</v>
      </c>
      <c r="H43" s="16">
        <f>VLOOKUP(B43,[2]Brokers!$B$9:$W$69,20,0)</f>
        <v>0</v>
      </c>
      <c r="I43" s="16">
        <f>VLOOKUP(B43,[3]Brokers!$B$9:$R$69,17,0)</f>
        <v>0</v>
      </c>
      <c r="J43" s="16">
        <f>VLOOKUP(B43,[3]Brokers!$B$9:$M$69,12,0)</f>
        <v>0</v>
      </c>
      <c r="K43" s="16">
        <v>0</v>
      </c>
      <c r="L43" s="16">
        <v>0</v>
      </c>
      <c r="M43" s="27">
        <f t="shared" si="0"/>
        <v>8223300</v>
      </c>
      <c r="N43" s="30">
        <f>VLOOKUP(B43,[4]Sheet1!$B$16:$N$68,13,0)+M43</f>
        <v>43010229.890000001</v>
      </c>
      <c r="O43" s="32">
        <f t="shared" si="1"/>
        <v>2.2508417735286673E-3</v>
      </c>
      <c r="P43" s="25"/>
    </row>
    <row r="44" spans="1:17" x14ac:dyDescent="0.25">
      <c r="A44" s="31">
        <f t="shared" si="2"/>
        <v>29</v>
      </c>
      <c r="B44" s="12" t="s">
        <v>102</v>
      </c>
      <c r="C44" s="13" t="s">
        <v>103</v>
      </c>
      <c r="D44" s="14" t="s">
        <v>14</v>
      </c>
      <c r="E44" s="15"/>
      <c r="F44" s="15"/>
      <c r="G44" s="16">
        <f>VLOOKUP(B44,[1]Brokers!$B$9:$I$69,7,0)</f>
        <v>14135979.16</v>
      </c>
      <c r="H44" s="16">
        <f>VLOOKUP(B44,[2]Brokers!$B$9:$W$69,20,0)</f>
        <v>0</v>
      </c>
      <c r="I44" s="16">
        <f>VLOOKUP(B44,[3]Brokers!$B$9:$R$69,17,0)</f>
        <v>0</v>
      </c>
      <c r="J44" s="16">
        <f>VLOOKUP(B44,[3]Brokers!$B$9:$M$69,12,0)</f>
        <v>0</v>
      </c>
      <c r="K44" s="16">
        <v>0</v>
      </c>
      <c r="L44" s="16">
        <v>0</v>
      </c>
      <c r="M44" s="27">
        <f t="shared" si="0"/>
        <v>14135979.16</v>
      </c>
      <c r="N44" s="30">
        <f>VLOOKUP(B44,[4]Sheet1!$B$16:$N$68,13,0)+M44</f>
        <v>35547282.299999997</v>
      </c>
      <c r="O44" s="32">
        <f t="shared" si="1"/>
        <v>1.8602855213954357E-3</v>
      </c>
      <c r="P44" s="25"/>
    </row>
    <row r="45" spans="1:17" x14ac:dyDescent="0.25">
      <c r="A45" s="31">
        <f t="shared" si="2"/>
        <v>30</v>
      </c>
      <c r="B45" s="12" t="s">
        <v>94</v>
      </c>
      <c r="C45" s="13" t="s">
        <v>95</v>
      </c>
      <c r="D45" s="14" t="s">
        <v>14</v>
      </c>
      <c r="E45" s="15" t="s">
        <v>14</v>
      </c>
      <c r="F45" s="15" t="s">
        <v>14</v>
      </c>
      <c r="G45" s="16">
        <f>VLOOKUP(B45,[1]Brokers!$B$9:$I$69,7,0)</f>
        <v>11566022.73</v>
      </c>
      <c r="H45" s="16">
        <f>VLOOKUP(B45,[2]Brokers!$B$9:$W$69,20,0)</f>
        <v>0</v>
      </c>
      <c r="I45" s="16">
        <f>VLOOKUP(B45,[3]Brokers!$B$9:$R$69,17,0)</f>
        <v>0</v>
      </c>
      <c r="J45" s="16">
        <f>VLOOKUP(B45,[3]Brokers!$B$9:$M$69,12,0)</f>
        <v>0</v>
      </c>
      <c r="K45" s="16">
        <v>0</v>
      </c>
      <c r="L45" s="16">
        <v>0</v>
      </c>
      <c r="M45" s="27">
        <f t="shared" si="0"/>
        <v>11566022.73</v>
      </c>
      <c r="N45" s="30">
        <f>VLOOKUP(B45,[4]Sheet1!$B$16:$N$68,13,0)+M45</f>
        <v>29596147.030000001</v>
      </c>
      <c r="O45" s="32">
        <f t="shared" si="1"/>
        <v>1.5488465009602021E-3</v>
      </c>
      <c r="P45" s="25"/>
    </row>
    <row r="46" spans="1:17" x14ac:dyDescent="0.25">
      <c r="A46" s="31">
        <f t="shared" si="2"/>
        <v>31</v>
      </c>
      <c r="B46" s="12" t="s">
        <v>33</v>
      </c>
      <c r="C46" s="13" t="s">
        <v>34</v>
      </c>
      <c r="D46" s="14" t="s">
        <v>14</v>
      </c>
      <c r="E46" s="15"/>
      <c r="F46" s="15"/>
      <c r="G46" s="16">
        <f>VLOOKUP(B46,[1]Brokers!$B$9:$I$69,7,0)</f>
        <v>4863000</v>
      </c>
      <c r="H46" s="16">
        <f>VLOOKUP(B46,[2]Brokers!$B$9:$W$69,20,0)</f>
        <v>0</v>
      </c>
      <c r="I46" s="16">
        <f>VLOOKUP(B46,[3]Brokers!$B$9:$R$69,17,0)</f>
        <v>0</v>
      </c>
      <c r="J46" s="16">
        <f>VLOOKUP(B46,[3]Brokers!$B$9:$M$69,12,0)</f>
        <v>0</v>
      </c>
      <c r="K46" s="16">
        <v>0</v>
      </c>
      <c r="L46" s="16">
        <v>0</v>
      </c>
      <c r="M46" s="27">
        <f t="shared" si="0"/>
        <v>4863000</v>
      </c>
      <c r="N46" s="30">
        <f>VLOOKUP(B46,[4]Sheet1!$B$16:$N$68,13,0)+M46</f>
        <v>24251091</v>
      </c>
      <c r="O46" s="32">
        <f t="shared" si="1"/>
        <v>1.269125248017713E-3</v>
      </c>
      <c r="P46" s="25"/>
    </row>
    <row r="47" spans="1:17" x14ac:dyDescent="0.25">
      <c r="A47" s="31">
        <f t="shared" si="2"/>
        <v>32</v>
      </c>
      <c r="B47" s="12" t="s">
        <v>17</v>
      </c>
      <c r="C47" s="13" t="s">
        <v>18</v>
      </c>
      <c r="D47" s="14" t="s">
        <v>14</v>
      </c>
      <c r="E47" s="15"/>
      <c r="F47" s="15" t="s">
        <v>14</v>
      </c>
      <c r="G47" s="16">
        <f>VLOOKUP(B47,[1]Brokers!$B$9:$I$69,7,0)</f>
        <v>2133078.39</v>
      </c>
      <c r="H47" s="16">
        <f>VLOOKUP(B47,[2]Brokers!$B$9:$W$69,20,0)</f>
        <v>0</v>
      </c>
      <c r="I47" s="16">
        <f>VLOOKUP(B47,[3]Brokers!$B$9:$R$69,17,0)</f>
        <v>0</v>
      </c>
      <c r="J47" s="16">
        <f>VLOOKUP(B47,[3]Brokers!$B$9:$M$69,12,0)</f>
        <v>0</v>
      </c>
      <c r="K47" s="16">
        <v>0</v>
      </c>
      <c r="L47" s="16">
        <v>0</v>
      </c>
      <c r="M47" s="27">
        <f t="shared" si="0"/>
        <v>2133078.39</v>
      </c>
      <c r="N47" s="30">
        <f>VLOOKUP(B47,[4]Sheet1!$B$16:$N$68,13,0)+M47</f>
        <v>17728699.940000001</v>
      </c>
      <c r="O47" s="32">
        <f t="shared" si="1"/>
        <v>9.2779086550721012E-4</v>
      </c>
      <c r="P47" s="25"/>
    </row>
    <row r="48" spans="1:17" x14ac:dyDescent="0.25">
      <c r="A48" s="31">
        <f t="shared" si="2"/>
        <v>33</v>
      </c>
      <c r="B48" s="12" t="s">
        <v>37</v>
      </c>
      <c r="C48" s="13" t="s">
        <v>38</v>
      </c>
      <c r="D48" s="14" t="s">
        <v>14</v>
      </c>
      <c r="E48" s="15" t="s">
        <v>14</v>
      </c>
      <c r="F48" s="15" t="s">
        <v>14</v>
      </c>
      <c r="G48" s="16">
        <f>VLOOKUP(B48,[1]Brokers!$B$9:$I$69,7,0)</f>
        <v>0</v>
      </c>
      <c r="H48" s="16">
        <f>VLOOKUP(B48,[2]Brokers!$B$9:$W$69,20,0)</f>
        <v>0</v>
      </c>
      <c r="I48" s="16">
        <f>VLOOKUP(B48,[3]Brokers!$B$9:$R$69,17,0)</f>
        <v>0</v>
      </c>
      <c r="J48" s="16">
        <f>VLOOKUP(B48,[3]Brokers!$B$9:$M$69,12,0)</f>
        <v>0</v>
      </c>
      <c r="K48" s="16">
        <v>0</v>
      </c>
      <c r="L48" s="16">
        <v>0</v>
      </c>
      <c r="M48" s="27">
        <f t="shared" ref="M48:M79" si="3">L48+I48+J48+H48+G48</f>
        <v>0</v>
      </c>
      <c r="N48" s="30">
        <f>VLOOKUP(B48,[4]Sheet1!$B$16:$N$68,13,0)+M48</f>
        <v>17005027.789999999</v>
      </c>
      <c r="O48" s="32">
        <f t="shared" ref="O48:O79" si="4">N48/$N$70</f>
        <v>8.8991914266998756E-4</v>
      </c>
      <c r="P48" s="25"/>
    </row>
    <row r="49" spans="1:17" x14ac:dyDescent="0.25">
      <c r="A49" s="31">
        <f t="shared" si="2"/>
        <v>34</v>
      </c>
      <c r="B49" s="12" t="s">
        <v>105</v>
      </c>
      <c r="C49" s="13" t="s">
        <v>106</v>
      </c>
      <c r="D49" s="14" t="s">
        <v>14</v>
      </c>
      <c r="E49" s="15"/>
      <c r="F49" s="15"/>
      <c r="G49" s="16">
        <f>VLOOKUP(B49,[1]Brokers!$B$9:$I$69,7,0)</f>
        <v>7564242.5</v>
      </c>
      <c r="H49" s="16">
        <f>VLOOKUP(B49,[2]Brokers!$B$9:$W$69,20,0)</f>
        <v>0</v>
      </c>
      <c r="I49" s="16">
        <f>VLOOKUP(B49,[3]Brokers!$B$9:$R$69,17,0)</f>
        <v>0</v>
      </c>
      <c r="J49" s="16">
        <f>VLOOKUP(B49,[3]Brokers!$B$9:$M$69,12,0)</f>
        <v>0</v>
      </c>
      <c r="K49" s="16">
        <v>0</v>
      </c>
      <c r="L49" s="16">
        <v>0</v>
      </c>
      <c r="M49" s="27">
        <f t="shared" si="3"/>
        <v>7564242.5</v>
      </c>
      <c r="N49" s="30">
        <f>VLOOKUP(B49,[4]Sheet1!$B$16:$N$68,13,0)+M49</f>
        <v>16944971.16</v>
      </c>
      <c r="O49" s="32">
        <f t="shared" si="4"/>
        <v>8.8677621662827427E-4</v>
      </c>
      <c r="P49" s="25"/>
    </row>
    <row r="50" spans="1:17" x14ac:dyDescent="0.25">
      <c r="A50" s="31">
        <f t="shared" si="2"/>
        <v>35</v>
      </c>
      <c r="B50" s="12" t="s">
        <v>120</v>
      </c>
      <c r="C50" s="13" t="s">
        <v>121</v>
      </c>
      <c r="D50" s="14" t="s">
        <v>14</v>
      </c>
      <c r="E50" s="15"/>
      <c r="F50" s="15"/>
      <c r="G50" s="16">
        <f>VLOOKUP(B50,[1]Brokers!$B$9:$I$69,7,0)</f>
        <v>3909212</v>
      </c>
      <c r="H50" s="16">
        <f>VLOOKUP(B50,[2]Brokers!$B$9:$W$69,20,0)</f>
        <v>0</v>
      </c>
      <c r="I50" s="16">
        <f>VLOOKUP(B50,[3]Brokers!$B$9:$R$69,17,0)</f>
        <v>0</v>
      </c>
      <c r="J50" s="16"/>
      <c r="K50" s="16"/>
      <c r="L50" s="16"/>
      <c r="M50" s="27">
        <f t="shared" si="3"/>
        <v>3909212</v>
      </c>
      <c r="N50" s="30">
        <f>VLOOKUP(B50,[4]Sheet1!$B$16:$N$68,13,0)+M50</f>
        <v>16456799.859999999</v>
      </c>
      <c r="O50" s="32">
        <f t="shared" si="4"/>
        <v>8.6122889085280181E-4</v>
      </c>
      <c r="P50" s="25"/>
    </row>
    <row r="51" spans="1:17" x14ac:dyDescent="0.25">
      <c r="A51" s="31">
        <f t="shared" si="2"/>
        <v>36</v>
      </c>
      <c r="B51" s="12" t="s">
        <v>49</v>
      </c>
      <c r="C51" s="13" t="s">
        <v>50</v>
      </c>
      <c r="D51" s="14" t="s">
        <v>14</v>
      </c>
      <c r="E51" s="15"/>
      <c r="F51" s="15"/>
      <c r="G51" s="16">
        <f>VLOOKUP(B51,[1]Brokers!$B$9:$I$69,7,0)</f>
        <v>9304700</v>
      </c>
      <c r="H51" s="16">
        <f>VLOOKUP(B51,[2]Brokers!$B$9:$W$69,20,0)</f>
        <v>0</v>
      </c>
      <c r="I51" s="16">
        <f>VLOOKUP(B51,[3]Brokers!$B$9:$R$69,17,0)</f>
        <v>0</v>
      </c>
      <c r="J51" s="16">
        <f>VLOOKUP(B51,[3]Brokers!$B$9:$M$69,12,0)</f>
        <v>0</v>
      </c>
      <c r="K51" s="16">
        <v>0</v>
      </c>
      <c r="L51" s="16">
        <v>0</v>
      </c>
      <c r="M51" s="27">
        <f t="shared" si="3"/>
        <v>9304700</v>
      </c>
      <c r="N51" s="30">
        <f>VLOOKUP(B51,[4]Sheet1!$B$16:$N$68,13,0)+M51</f>
        <v>16454985</v>
      </c>
      <c r="O51" s="32">
        <f t="shared" si="4"/>
        <v>8.6113391431555581E-4</v>
      </c>
      <c r="P51" s="25"/>
    </row>
    <row r="52" spans="1:17" x14ac:dyDescent="0.25">
      <c r="A52" s="31">
        <f t="shared" si="2"/>
        <v>37</v>
      </c>
      <c r="B52" s="12" t="s">
        <v>53</v>
      </c>
      <c r="C52" s="13" t="s">
        <v>54</v>
      </c>
      <c r="D52" s="14" t="s">
        <v>14</v>
      </c>
      <c r="E52" s="15"/>
      <c r="F52" s="15"/>
      <c r="G52" s="16">
        <f>VLOOKUP(B52,[1]Brokers!$B$9:$I$69,7,0)</f>
        <v>529451</v>
      </c>
      <c r="H52" s="16">
        <f>VLOOKUP(B52,[2]Brokers!$B$9:$W$69,20,0)</f>
        <v>0</v>
      </c>
      <c r="I52" s="16">
        <f>VLOOKUP(B52,[3]Brokers!$B$9:$R$69,17,0)</f>
        <v>0</v>
      </c>
      <c r="J52" s="16">
        <f>VLOOKUP(B52,[3]Brokers!$B$9:$M$69,12,0)</f>
        <v>0</v>
      </c>
      <c r="K52" s="16">
        <v>0</v>
      </c>
      <c r="L52" s="16">
        <v>0</v>
      </c>
      <c r="M52" s="27">
        <f t="shared" si="3"/>
        <v>529451</v>
      </c>
      <c r="N52" s="30">
        <f>VLOOKUP(B52,[4]Sheet1!$B$16:$N$68,13,0)+M52</f>
        <v>15755376.959999999</v>
      </c>
      <c r="O52" s="32">
        <f t="shared" si="4"/>
        <v>8.2452153150439956E-4</v>
      </c>
      <c r="P52" s="25"/>
    </row>
    <row r="53" spans="1:17" x14ac:dyDescent="0.25">
      <c r="A53" s="31">
        <f t="shared" si="2"/>
        <v>38</v>
      </c>
      <c r="B53" s="12" t="s">
        <v>73</v>
      </c>
      <c r="C53" s="13" t="s">
        <v>74</v>
      </c>
      <c r="D53" s="14" t="s">
        <v>14</v>
      </c>
      <c r="E53" s="15"/>
      <c r="F53" s="15"/>
      <c r="G53" s="16">
        <f>VLOOKUP(B53,[1]Brokers!$B$9:$I$69,7,0)</f>
        <v>3235313.5</v>
      </c>
      <c r="H53" s="16">
        <f>VLOOKUP(B53,[2]Brokers!$B$9:$W$69,20,0)</f>
        <v>0</v>
      </c>
      <c r="I53" s="16">
        <f>VLOOKUP(B53,[3]Brokers!$B$9:$R$69,17,0)</f>
        <v>0</v>
      </c>
      <c r="J53" s="16">
        <f>VLOOKUP(B53,[3]Brokers!$B$9:$M$69,12,0)</f>
        <v>0</v>
      </c>
      <c r="K53" s="16">
        <v>0</v>
      </c>
      <c r="L53" s="16">
        <v>0</v>
      </c>
      <c r="M53" s="27">
        <f t="shared" si="3"/>
        <v>3235313.5</v>
      </c>
      <c r="N53" s="30">
        <f>VLOOKUP(B53,[4]Sheet1!$B$16:$N$68,13,0)+M53</f>
        <v>13054687.899999999</v>
      </c>
      <c r="O53" s="32">
        <f t="shared" si="4"/>
        <v>6.8318716130673601E-4</v>
      </c>
      <c r="P53" s="25"/>
    </row>
    <row r="54" spans="1:17" x14ac:dyDescent="0.25">
      <c r="A54" s="31">
        <f t="shared" si="2"/>
        <v>39</v>
      </c>
      <c r="B54" s="12" t="s">
        <v>67</v>
      </c>
      <c r="C54" s="13" t="s">
        <v>68</v>
      </c>
      <c r="D54" s="14" t="s">
        <v>14</v>
      </c>
      <c r="E54" s="15"/>
      <c r="F54" s="15"/>
      <c r="G54" s="16">
        <f>VLOOKUP(B54,[1]Brokers!$B$9:$I$69,7,0)</f>
        <v>4810322</v>
      </c>
      <c r="H54" s="16">
        <f>VLOOKUP(B54,[2]Brokers!$B$9:$W$69,20,0)</f>
        <v>0</v>
      </c>
      <c r="I54" s="16">
        <f>VLOOKUP(B54,[3]Brokers!$B$9:$R$69,17,0)</f>
        <v>0</v>
      </c>
      <c r="J54" s="16">
        <f>VLOOKUP(B54,[3]Brokers!$B$9:$M$69,12,0)</f>
        <v>0</v>
      </c>
      <c r="K54" s="16">
        <v>0</v>
      </c>
      <c r="L54" s="16">
        <v>0</v>
      </c>
      <c r="M54" s="27">
        <f t="shared" si="3"/>
        <v>4810322</v>
      </c>
      <c r="N54" s="30">
        <f>VLOOKUP(B54,[4]Sheet1!$B$16:$N$68,13,0)+M54</f>
        <v>12095869</v>
      </c>
      <c r="O54" s="32">
        <f t="shared" si="4"/>
        <v>6.3300957241943327E-4</v>
      </c>
      <c r="P54" s="25"/>
    </row>
    <row r="55" spans="1:17" x14ac:dyDescent="0.25">
      <c r="A55" s="31">
        <f t="shared" si="2"/>
        <v>40</v>
      </c>
      <c r="B55" s="12" t="s">
        <v>84</v>
      </c>
      <c r="C55" s="13" t="s">
        <v>85</v>
      </c>
      <c r="D55" s="14" t="s">
        <v>14</v>
      </c>
      <c r="E55" s="15" t="s">
        <v>14</v>
      </c>
      <c r="F55" s="15"/>
      <c r="G55" s="16">
        <f>VLOOKUP(B55,[1]Brokers!$B$9:$I$69,7,0)</f>
        <v>7755495</v>
      </c>
      <c r="H55" s="16">
        <f>VLOOKUP(B55,[2]Brokers!$B$9:$W$69,20,0)</f>
        <v>0</v>
      </c>
      <c r="I55" s="16">
        <f>VLOOKUP(B55,[3]Brokers!$B$9:$R$69,17,0)</f>
        <v>0</v>
      </c>
      <c r="J55" s="16">
        <f>VLOOKUP(B55,[3]Brokers!$B$9:$M$69,12,0)</f>
        <v>0</v>
      </c>
      <c r="K55" s="16">
        <v>0</v>
      </c>
      <c r="L55" s="16">
        <v>0</v>
      </c>
      <c r="M55" s="27">
        <f t="shared" si="3"/>
        <v>7755495</v>
      </c>
      <c r="N55" s="30">
        <f>VLOOKUP(B55,[4]Sheet1!$B$16:$N$68,13,0)+M55</f>
        <v>8855495</v>
      </c>
      <c r="O55" s="32">
        <f t="shared" si="4"/>
        <v>4.6343202820007634E-4</v>
      </c>
      <c r="P55" s="25"/>
    </row>
    <row r="56" spans="1:17" s="18" customFormat="1" x14ac:dyDescent="0.25">
      <c r="A56" s="31">
        <f t="shared" si="2"/>
        <v>41</v>
      </c>
      <c r="B56" s="12" t="s">
        <v>113</v>
      </c>
      <c r="C56" s="13" t="s">
        <v>112</v>
      </c>
      <c r="D56" s="14" t="s">
        <v>14</v>
      </c>
      <c r="E56" s="15"/>
      <c r="F56" s="15"/>
      <c r="G56" s="16">
        <f>VLOOKUP(B56,[1]Brokers!$B$9:$I$69,7,0)</f>
        <v>0</v>
      </c>
      <c r="H56" s="16">
        <f>VLOOKUP(B56,[2]Brokers!$B$9:$W$69,20,0)</f>
        <v>0</v>
      </c>
      <c r="I56" s="16">
        <f>VLOOKUP(B56,[3]Brokers!$B$9:$R$69,17,0)</f>
        <v>0</v>
      </c>
      <c r="J56" s="16">
        <f>VLOOKUP(B56,[3]Brokers!$B$9:$M$69,12,0)</f>
        <v>0</v>
      </c>
      <c r="K56" s="16"/>
      <c r="L56" s="16">
        <v>0</v>
      </c>
      <c r="M56" s="27">
        <f t="shared" si="3"/>
        <v>0</v>
      </c>
      <c r="N56" s="30">
        <f>VLOOKUP(B56,[4]Sheet1!$B$16:$N$68,13,0)+M56</f>
        <v>5011965.2</v>
      </c>
      <c r="O56" s="32">
        <f t="shared" si="4"/>
        <v>2.6228970801792572E-4</v>
      </c>
      <c r="P56" s="25"/>
      <c r="Q56" s="17"/>
    </row>
    <row r="57" spans="1:17" x14ac:dyDescent="0.25">
      <c r="A57" s="31">
        <f t="shared" si="2"/>
        <v>42</v>
      </c>
      <c r="B57" s="12" t="s">
        <v>39</v>
      </c>
      <c r="C57" s="13" t="s">
        <v>40</v>
      </c>
      <c r="D57" s="14" t="s">
        <v>14</v>
      </c>
      <c r="E57" s="15"/>
      <c r="F57" s="15"/>
      <c r="G57" s="16">
        <f>VLOOKUP(B57,[1]Brokers!$B$9:$I$69,7,0)</f>
        <v>1910324</v>
      </c>
      <c r="H57" s="16">
        <f>VLOOKUP(B57,[2]Brokers!$B$9:$W$69,20,0)</f>
        <v>0</v>
      </c>
      <c r="I57" s="16">
        <f>VLOOKUP(B57,[3]Brokers!$B$9:$R$69,17,0)</f>
        <v>0</v>
      </c>
      <c r="J57" s="16">
        <f>VLOOKUP(B57,[5]Brokers!$B$9:$M$69,12,0)</f>
        <v>0</v>
      </c>
      <c r="K57" s="16">
        <v>0</v>
      </c>
      <c r="L57" s="16">
        <v>0</v>
      </c>
      <c r="M57" s="27">
        <f t="shared" si="3"/>
        <v>1910324</v>
      </c>
      <c r="N57" s="30">
        <f>VLOOKUP(B57,[4]Sheet1!$B$16:$N$68,13,0)+M57</f>
        <v>3819723</v>
      </c>
      <c r="O57" s="32">
        <f t="shared" si="4"/>
        <v>1.9989644588501039E-4</v>
      </c>
      <c r="P57" s="25"/>
    </row>
    <row r="58" spans="1:17" x14ac:dyDescent="0.25">
      <c r="A58" s="31">
        <f t="shared" si="2"/>
        <v>43</v>
      </c>
      <c r="B58" s="12" t="s">
        <v>86</v>
      </c>
      <c r="C58" s="13" t="s">
        <v>87</v>
      </c>
      <c r="D58" s="14" t="s">
        <v>14</v>
      </c>
      <c r="E58" s="15"/>
      <c r="F58" s="15"/>
      <c r="G58" s="16">
        <f>VLOOKUP(B58,[1]Brokers!$B$9:$I$69,7,0)</f>
        <v>2446267</v>
      </c>
      <c r="H58" s="16">
        <f>VLOOKUP(B58,[2]Brokers!$B$9:$W$69,20,0)</f>
        <v>0</v>
      </c>
      <c r="I58" s="16">
        <f>VLOOKUP(B58,[3]Brokers!$B$9:$R$69,17,0)</f>
        <v>0</v>
      </c>
      <c r="J58" s="16">
        <f>VLOOKUP(B58,[3]Brokers!$B$9:$M$69,12,0)</f>
        <v>0</v>
      </c>
      <c r="K58" s="16">
        <v>0</v>
      </c>
      <c r="L58" s="16">
        <v>0</v>
      </c>
      <c r="M58" s="27">
        <f t="shared" si="3"/>
        <v>2446267</v>
      </c>
      <c r="N58" s="30">
        <f>VLOOKUP(B58,[4]Sheet1!$B$16:$N$68,13,0)+M58</f>
        <v>2446267</v>
      </c>
      <c r="O58" s="32">
        <f t="shared" si="4"/>
        <v>1.2801977499043432E-4</v>
      </c>
      <c r="P58" s="25"/>
    </row>
    <row r="59" spans="1:17" x14ac:dyDescent="0.25">
      <c r="A59" s="31">
        <f t="shared" si="2"/>
        <v>44</v>
      </c>
      <c r="B59" s="12" t="s">
        <v>96</v>
      </c>
      <c r="C59" s="13" t="s">
        <v>97</v>
      </c>
      <c r="D59" s="14" t="s">
        <v>14</v>
      </c>
      <c r="E59" s="15"/>
      <c r="F59" s="15"/>
      <c r="G59" s="16">
        <f>VLOOKUP(B59,[1]Brokers!$B$9:$I$69,7,0)</f>
        <v>1067000</v>
      </c>
      <c r="H59" s="16">
        <f>VLOOKUP(B59,[2]Brokers!$B$9:$W$69,20,0)</f>
        <v>0</v>
      </c>
      <c r="I59" s="16">
        <f>VLOOKUP(B59,[3]Brokers!$B$9:$R$69,17,0)</f>
        <v>0</v>
      </c>
      <c r="J59" s="16">
        <f>VLOOKUP(B59,[3]Brokers!$B$9:$M$69,12,0)</f>
        <v>0</v>
      </c>
      <c r="K59" s="16">
        <v>0</v>
      </c>
      <c r="L59" s="16">
        <v>0</v>
      </c>
      <c r="M59" s="27">
        <f t="shared" si="3"/>
        <v>1067000</v>
      </c>
      <c r="N59" s="30">
        <f>VLOOKUP(B59,[4]Sheet1!$B$16:$N$68,13,0)+M59</f>
        <v>1633434.5</v>
      </c>
      <c r="O59" s="32">
        <f t="shared" si="4"/>
        <v>8.548204965018642E-5</v>
      </c>
      <c r="P59" s="25"/>
    </row>
    <row r="60" spans="1:17" x14ac:dyDescent="0.25">
      <c r="A60" s="31">
        <f t="shared" si="2"/>
        <v>45</v>
      </c>
      <c r="B60" s="12" t="s">
        <v>82</v>
      </c>
      <c r="C60" s="13" t="s">
        <v>83</v>
      </c>
      <c r="D60" s="14" t="s">
        <v>14</v>
      </c>
      <c r="E60" s="15"/>
      <c r="F60" s="15"/>
      <c r="G60" s="16">
        <f>VLOOKUP(B60,[1]Brokers!$B$9:$I$69,7,0)</f>
        <v>54000</v>
      </c>
      <c r="H60" s="16">
        <f>VLOOKUP(B60,[2]Brokers!$B$9:$W$69,20,0)</f>
        <v>0</v>
      </c>
      <c r="I60" s="16">
        <f>VLOOKUP(B60,[3]Brokers!$B$9:$R$69,17,0)</f>
        <v>0</v>
      </c>
      <c r="J60" s="16">
        <f>VLOOKUP(B60,[3]Brokers!$B$9:$M$69,12,0)</f>
        <v>0</v>
      </c>
      <c r="K60" s="16">
        <v>0</v>
      </c>
      <c r="L60" s="16">
        <v>0</v>
      </c>
      <c r="M60" s="27">
        <f t="shared" si="3"/>
        <v>54000</v>
      </c>
      <c r="N60" s="30">
        <f>VLOOKUP(B60,[4]Sheet1!$B$16:$N$68,13,0)+M60</f>
        <v>651904.52</v>
      </c>
      <c r="O60" s="32">
        <f t="shared" si="4"/>
        <v>3.411592845983169E-5</v>
      </c>
      <c r="P60" s="25"/>
    </row>
    <row r="61" spans="1:17" x14ac:dyDescent="0.25">
      <c r="A61" s="31">
        <f t="shared" si="2"/>
        <v>46</v>
      </c>
      <c r="B61" s="12" t="s">
        <v>124</v>
      </c>
      <c r="C61" s="13" t="s">
        <v>122</v>
      </c>
      <c r="D61" s="14" t="s">
        <v>14</v>
      </c>
      <c r="E61" s="15"/>
      <c r="F61" s="15"/>
      <c r="G61" s="16">
        <f>VLOOKUP(B61,[1]Brokers!$B$9:$I$69,7,0)</f>
        <v>168032.9</v>
      </c>
      <c r="H61" s="16">
        <v>0</v>
      </c>
      <c r="I61" s="27">
        <v>0</v>
      </c>
      <c r="J61" s="27">
        <v>0</v>
      </c>
      <c r="K61" s="16">
        <v>0</v>
      </c>
      <c r="L61" s="16">
        <v>0</v>
      </c>
      <c r="M61" s="27">
        <f t="shared" si="3"/>
        <v>168032.9</v>
      </c>
      <c r="N61" s="30">
        <f>VLOOKUP(B61,[4]Sheet1!$B$16:$N$68,13,0)+M61</f>
        <v>169187.9</v>
      </c>
      <c r="O61" s="32">
        <f t="shared" si="4"/>
        <v>8.8540608564413041E-6</v>
      </c>
      <c r="P61" s="25"/>
    </row>
    <row r="62" spans="1:17" x14ac:dyDescent="0.25">
      <c r="A62" s="31">
        <f t="shared" si="2"/>
        <v>47</v>
      </c>
      <c r="B62" s="12" t="s">
        <v>125</v>
      </c>
      <c r="C62" s="13" t="s">
        <v>126</v>
      </c>
      <c r="D62" s="14" t="s">
        <v>14</v>
      </c>
      <c r="E62" s="15"/>
      <c r="F62" s="14" t="s">
        <v>14</v>
      </c>
      <c r="G62" s="16">
        <f>VLOOKUP(B62,[1]Brokers!$B$9:$I$69,7,0)</f>
        <v>2440</v>
      </c>
      <c r="H62" s="16">
        <v>0</v>
      </c>
      <c r="I62" s="27">
        <v>0</v>
      </c>
      <c r="J62" s="27">
        <v>0</v>
      </c>
      <c r="K62" s="27">
        <v>0</v>
      </c>
      <c r="L62" s="27">
        <v>0</v>
      </c>
      <c r="M62" s="27">
        <f t="shared" si="3"/>
        <v>2440</v>
      </c>
      <c r="N62" s="30">
        <f>VLOOKUP(B62,[4]Sheet1!$B$16:$N$68,13,0)+M62</f>
        <v>51426.5</v>
      </c>
      <c r="O62" s="32">
        <f t="shared" si="4"/>
        <v>2.6912879741032234E-6</v>
      </c>
      <c r="P62" s="25"/>
    </row>
    <row r="63" spans="1:17" x14ac:dyDescent="0.25">
      <c r="A63" s="31">
        <f t="shared" si="2"/>
        <v>48</v>
      </c>
      <c r="B63" s="12" t="s">
        <v>71</v>
      </c>
      <c r="C63" s="13" t="s">
        <v>72</v>
      </c>
      <c r="D63" s="14" t="s">
        <v>14</v>
      </c>
      <c r="E63" s="15" t="s">
        <v>14</v>
      </c>
      <c r="F63" s="15"/>
      <c r="G63" s="16">
        <f>VLOOKUP(B63,[1]Brokers!$B$9:$I$69,7,0)</f>
        <v>0</v>
      </c>
      <c r="H63" s="16">
        <f>VLOOKUP(B63,[2]Brokers!$B$9:$W$69,20,0)</f>
        <v>0</v>
      </c>
      <c r="I63" s="16">
        <f>VLOOKUP(B63,[3]Brokers!$B$9:$R$69,17,0)</f>
        <v>0</v>
      </c>
      <c r="J63" s="16">
        <f>VLOOKUP(B63,[5]Brokers!$B$9:$M$69,12,0)</f>
        <v>0</v>
      </c>
      <c r="K63" s="16">
        <v>0</v>
      </c>
      <c r="L63" s="16">
        <v>0</v>
      </c>
      <c r="M63" s="27">
        <f t="shared" si="3"/>
        <v>0</v>
      </c>
      <c r="N63" s="30">
        <f>VLOOKUP(B63,[4]Sheet1!$B$16:$N$68,13,0)+M63</f>
        <v>0</v>
      </c>
      <c r="O63" s="32">
        <f t="shared" si="4"/>
        <v>0</v>
      </c>
      <c r="P63" s="25"/>
    </row>
    <row r="64" spans="1:17" x14ac:dyDescent="0.25">
      <c r="A64" s="31">
        <f t="shared" si="2"/>
        <v>49</v>
      </c>
      <c r="B64" s="12" t="s">
        <v>65</v>
      </c>
      <c r="C64" s="13" t="s">
        <v>66</v>
      </c>
      <c r="D64" s="14" t="s">
        <v>14</v>
      </c>
      <c r="E64" s="15"/>
      <c r="F64" s="15"/>
      <c r="G64" s="16">
        <f>VLOOKUP(B64,[1]Brokers!$B$9:$I$69,7,0)</f>
        <v>0</v>
      </c>
      <c r="H64" s="16">
        <f>VLOOKUP(B64,[2]Brokers!$B$9:$W$69,20,0)</f>
        <v>0</v>
      </c>
      <c r="I64" s="16">
        <f>VLOOKUP(B64,[3]Brokers!$B$9:$R$69,17,0)</f>
        <v>0</v>
      </c>
      <c r="J64" s="16">
        <f>VLOOKUP(B64,[3]Brokers!$B$9:$M$69,12,0)</f>
        <v>0</v>
      </c>
      <c r="K64" s="16">
        <v>0</v>
      </c>
      <c r="L64" s="16">
        <v>0</v>
      </c>
      <c r="M64" s="27">
        <f t="shared" si="3"/>
        <v>0</v>
      </c>
      <c r="N64" s="30">
        <f>VLOOKUP(B64,[4]Sheet1!$B$16:$N$68,13,0)+M64</f>
        <v>0</v>
      </c>
      <c r="O64" s="32">
        <f t="shared" si="4"/>
        <v>0</v>
      </c>
      <c r="P64" s="25"/>
    </row>
    <row r="65" spans="1:17" x14ac:dyDescent="0.25">
      <c r="A65" s="31">
        <f t="shared" si="2"/>
        <v>50</v>
      </c>
      <c r="B65" s="12" t="s">
        <v>88</v>
      </c>
      <c r="C65" s="13" t="s">
        <v>89</v>
      </c>
      <c r="D65" s="14" t="s">
        <v>14</v>
      </c>
      <c r="E65" s="15"/>
      <c r="F65" s="15"/>
      <c r="G65" s="16">
        <f>VLOOKUP(B65,[1]Brokers!$B$9:$I$69,7,0)</f>
        <v>0</v>
      </c>
      <c r="H65" s="16">
        <f>VLOOKUP(B65,[2]Brokers!$B$9:$W$69,20,0)</f>
        <v>0</v>
      </c>
      <c r="I65" s="16">
        <f>VLOOKUP(B65,[3]Brokers!$B$9:$R$69,17,0)</f>
        <v>0</v>
      </c>
      <c r="J65" s="16">
        <f>VLOOKUP(B65,[3]Brokers!$B$9:$M$69,12,0)</f>
        <v>0</v>
      </c>
      <c r="K65" s="16">
        <v>0</v>
      </c>
      <c r="L65" s="16">
        <v>0</v>
      </c>
      <c r="M65" s="27">
        <f t="shared" si="3"/>
        <v>0</v>
      </c>
      <c r="N65" s="30">
        <f>VLOOKUP(B65,[4]Sheet1!$B$16:$N$68,13,0)+M65</f>
        <v>0</v>
      </c>
      <c r="O65" s="32">
        <f t="shared" si="4"/>
        <v>0</v>
      </c>
      <c r="P65" s="25"/>
    </row>
    <row r="66" spans="1:17" x14ac:dyDescent="0.25">
      <c r="A66" s="31">
        <f t="shared" si="2"/>
        <v>51</v>
      </c>
      <c r="B66" s="12" t="s">
        <v>63</v>
      </c>
      <c r="C66" s="13" t="s">
        <v>64</v>
      </c>
      <c r="D66" s="14" t="s">
        <v>14</v>
      </c>
      <c r="E66" s="15"/>
      <c r="F66" s="15"/>
      <c r="G66" s="16">
        <f>VLOOKUP(B66,[1]Brokers!$B$9:$I$69,7,0)</f>
        <v>0</v>
      </c>
      <c r="H66" s="16">
        <f>VLOOKUP(B66,[2]Brokers!$B$9:$W$69,20,0)</f>
        <v>0</v>
      </c>
      <c r="I66" s="16">
        <f>VLOOKUP(B66,[3]Brokers!$B$9:$R$69,17,0)</f>
        <v>0</v>
      </c>
      <c r="J66" s="16">
        <f>VLOOKUP(B66,[3]Brokers!$B$9:$M$69,12,0)</f>
        <v>0</v>
      </c>
      <c r="K66" s="16">
        <v>0</v>
      </c>
      <c r="L66" s="16">
        <v>0</v>
      </c>
      <c r="M66" s="27">
        <f t="shared" si="3"/>
        <v>0</v>
      </c>
      <c r="N66" s="30">
        <f>VLOOKUP(B66,[4]Sheet1!$B$16:$N$68,13,0)+M66</f>
        <v>0</v>
      </c>
      <c r="O66" s="32">
        <f t="shared" si="4"/>
        <v>0</v>
      </c>
      <c r="P66" s="25"/>
    </row>
    <row r="67" spans="1:17" x14ac:dyDescent="0.25">
      <c r="A67" s="31">
        <f t="shared" si="2"/>
        <v>52</v>
      </c>
      <c r="B67" s="12" t="s">
        <v>100</v>
      </c>
      <c r="C67" s="13" t="s">
        <v>101</v>
      </c>
      <c r="D67" s="14" t="s">
        <v>14</v>
      </c>
      <c r="E67" s="14"/>
      <c r="F67" s="15"/>
      <c r="G67" s="16">
        <f>VLOOKUP(B67,[1]Brokers!$B$9:$I$69,7,0)</f>
        <v>0</v>
      </c>
      <c r="H67" s="16">
        <f>VLOOKUP(B67,[2]Brokers!$B$9:$W$69,20,0)</f>
        <v>0</v>
      </c>
      <c r="I67" s="16">
        <f>VLOOKUP(B67,[3]Brokers!$B$9:$R$69,17,0)</f>
        <v>0</v>
      </c>
      <c r="J67" s="16">
        <f>VLOOKUP(B67,[5]Brokers!$B$9:$M$69,12,0)</f>
        <v>0</v>
      </c>
      <c r="K67" s="16">
        <v>0</v>
      </c>
      <c r="L67" s="16">
        <v>0</v>
      </c>
      <c r="M67" s="27">
        <f t="shared" si="3"/>
        <v>0</v>
      </c>
      <c r="N67" s="30">
        <f>VLOOKUP(B67,[4]Sheet1!$B$16:$N$68,13,0)+M67</f>
        <v>0</v>
      </c>
      <c r="O67" s="32">
        <f t="shared" si="4"/>
        <v>0</v>
      </c>
      <c r="P67" s="25"/>
    </row>
    <row r="68" spans="1:17" x14ac:dyDescent="0.25">
      <c r="A68" s="31">
        <f t="shared" si="2"/>
        <v>53</v>
      </c>
      <c r="B68" s="12" t="s">
        <v>104</v>
      </c>
      <c r="C68" s="13" t="s">
        <v>119</v>
      </c>
      <c r="D68" s="14" t="s">
        <v>14</v>
      </c>
      <c r="E68" s="15"/>
      <c r="F68" s="15"/>
      <c r="G68" s="16">
        <f>VLOOKUP(B68,[1]Brokers!$B$9:$I$69,7,0)</f>
        <v>0</v>
      </c>
      <c r="H68" s="16">
        <f>VLOOKUP(B68,[2]Brokers!$B$9:$W$69,20,0)</f>
        <v>0</v>
      </c>
      <c r="I68" s="16">
        <f>VLOOKUP(B68,[3]Brokers!$B$9:$R$69,17,0)</f>
        <v>0</v>
      </c>
      <c r="J68" s="16">
        <f>VLOOKUP(B68,[5]Brokers!$B$9:$M$69,12,0)</f>
        <v>0</v>
      </c>
      <c r="K68" s="16">
        <v>0</v>
      </c>
      <c r="L68" s="16">
        <v>0</v>
      </c>
      <c r="M68" s="27">
        <f t="shared" si="3"/>
        <v>0</v>
      </c>
      <c r="N68" s="30">
        <f>VLOOKUP(B68,[4]Sheet1!$B$16:$N$68,13,0)+M68</f>
        <v>0</v>
      </c>
      <c r="O68" s="32">
        <f t="shared" si="4"/>
        <v>0</v>
      </c>
      <c r="P68" s="25"/>
    </row>
    <row r="69" spans="1:17" x14ac:dyDescent="0.25">
      <c r="A69" s="31">
        <f t="shared" si="2"/>
        <v>54</v>
      </c>
      <c r="B69" s="12" t="s">
        <v>92</v>
      </c>
      <c r="C69" s="13" t="s">
        <v>93</v>
      </c>
      <c r="D69" s="14" t="s">
        <v>14</v>
      </c>
      <c r="E69" s="15"/>
      <c r="F69" s="15"/>
      <c r="G69" s="16">
        <f>VLOOKUP(B69,[1]Brokers!$B$9:$I$69,7,0)</f>
        <v>0</v>
      </c>
      <c r="H69" s="16">
        <f>VLOOKUP(B69,[2]Brokers!$B$9:$W$69,20,0)</f>
        <v>0</v>
      </c>
      <c r="I69" s="27">
        <v>0</v>
      </c>
      <c r="J69" s="27">
        <v>0</v>
      </c>
      <c r="K69" s="27">
        <v>0</v>
      </c>
      <c r="L69" s="27">
        <v>0</v>
      </c>
      <c r="M69" s="27">
        <f t="shared" si="3"/>
        <v>0</v>
      </c>
      <c r="N69" s="30">
        <v>0</v>
      </c>
      <c r="O69" s="32">
        <f t="shared" si="4"/>
        <v>0</v>
      </c>
      <c r="P69" s="25"/>
    </row>
    <row r="70" spans="1:17" ht="16.5" thickBot="1" x14ac:dyDescent="0.3">
      <c r="A70" s="39" t="s">
        <v>6</v>
      </c>
      <c r="B70" s="40"/>
      <c r="C70" s="40"/>
      <c r="D70" s="33">
        <f>COUNTA(D16:D69)</f>
        <v>54</v>
      </c>
      <c r="E70" s="33">
        <f>COUNTA(E16:E69)</f>
        <v>19</v>
      </c>
      <c r="F70" s="33">
        <f>COUNTA(F16:F69)</f>
        <v>13</v>
      </c>
      <c r="G70" s="34">
        <f t="shared" ref="G70:O70" si="5">SUM(G16:G69)</f>
        <v>6760701946.1999989</v>
      </c>
      <c r="H70" s="34">
        <f t="shared" si="5"/>
        <v>0</v>
      </c>
      <c r="I70" s="34">
        <f t="shared" si="5"/>
        <v>0</v>
      </c>
      <c r="J70" s="34">
        <f t="shared" si="5"/>
        <v>0</v>
      </c>
      <c r="K70" s="34">
        <f t="shared" si="5"/>
        <v>0</v>
      </c>
      <c r="L70" s="34">
        <f t="shared" si="5"/>
        <v>0</v>
      </c>
      <c r="M70" s="34">
        <f t="shared" si="5"/>
        <v>6760701946.1999989</v>
      </c>
      <c r="N70" s="34">
        <f t="shared" si="5"/>
        <v>19108508823.599995</v>
      </c>
      <c r="O70" s="35">
        <f t="shared" si="5"/>
        <v>1</v>
      </c>
      <c r="P70" s="20"/>
      <c r="Q70" s="19"/>
    </row>
    <row r="71" spans="1:17" x14ac:dyDescent="0.25">
      <c r="L71" s="21"/>
      <c r="M71" s="22"/>
      <c r="O71" s="21"/>
      <c r="P71" s="20"/>
      <c r="Q71" s="19"/>
    </row>
    <row r="72" spans="1:17" ht="27.6" customHeight="1" x14ac:dyDescent="0.25">
      <c r="B72" s="51" t="s">
        <v>107</v>
      </c>
      <c r="C72" s="51"/>
      <c r="D72" s="51"/>
      <c r="E72" s="51"/>
      <c r="F72" s="51"/>
      <c r="H72" s="23"/>
      <c r="I72" s="23"/>
      <c r="L72" s="21"/>
      <c r="M72" s="21"/>
      <c r="P72" s="20"/>
      <c r="Q72" s="19"/>
    </row>
    <row r="73" spans="1:17" ht="27.6" customHeight="1" x14ac:dyDescent="0.25">
      <c r="C73" s="52"/>
      <c r="D73" s="52"/>
      <c r="E73" s="52"/>
      <c r="F73" s="52"/>
      <c r="M73" s="21"/>
      <c r="N73" s="21"/>
      <c r="P73" s="20"/>
      <c r="Q73" s="19"/>
    </row>
    <row r="74" spans="1:17" x14ac:dyDescent="0.25">
      <c r="P74" s="20"/>
      <c r="Q74" s="19"/>
    </row>
    <row r="75" spans="1:17" x14ac:dyDescent="0.25">
      <c r="P75" s="20"/>
      <c r="Q75" s="19"/>
    </row>
  </sheetData>
  <sortState ref="B16:O69">
    <sortCondition descending="1" ref="O69"/>
  </sortState>
  <mergeCells count="16">
    <mergeCell ref="B72:F72"/>
    <mergeCell ref="C73:F73"/>
    <mergeCell ref="M14:M15"/>
    <mergeCell ref="G14:I14"/>
    <mergeCell ref="J14:L14"/>
    <mergeCell ref="N14:N15"/>
    <mergeCell ref="O14:O15"/>
    <mergeCell ref="A70:C70"/>
    <mergeCell ref="D9:L9"/>
    <mergeCell ref="L11:O11"/>
    <mergeCell ref="A12:A15"/>
    <mergeCell ref="B12:B15"/>
    <mergeCell ref="C12:C15"/>
    <mergeCell ref="D12:F14"/>
    <mergeCell ref="G12:M13"/>
    <mergeCell ref="N12:O13"/>
  </mergeCells>
  <pageMargins left="0.7" right="0.7" top="0.75" bottom="0.75" header="0.3" footer="0.3"/>
  <pageSetup paperSize="9" scale="42" fitToHeight="2" orientation="landscape" r:id="rId1"/>
  <rowBreaks count="1" manualBreakCount="1">
    <brk id="72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Өлзийбат .Д</cp:lastModifiedBy>
  <cp:lastPrinted>2020-04-10T06:45:08Z</cp:lastPrinted>
  <dcterms:created xsi:type="dcterms:W3CDTF">2017-06-09T07:51:20Z</dcterms:created>
  <dcterms:modified xsi:type="dcterms:W3CDTF">2020-04-10T06:47:17Z</dcterms:modified>
</cp:coreProperties>
</file>